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DIAGNOSTICOS ACERAS\OCOA\AMSJO-CCC-CP-2025-002\"/>
    </mc:Choice>
  </mc:AlternateContent>
  <xr:revisionPtr revIDLastSave="0" documentId="13_ncr:1_{C0FFF562-4A58-4DD2-B4EA-630741C539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TRIA" sheetId="1" r:id="rId1"/>
  </sheets>
  <definedNames>
    <definedName name="_xlnm.Print_Area" localSheetId="0">VOLUMETRIA!$A$1:$G$201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8" i="1" l="1"/>
  <c r="F168" i="1" s="1"/>
  <c r="F166" i="1"/>
  <c r="F151" i="1"/>
  <c r="C153" i="1"/>
  <c r="F153" i="1" s="1"/>
  <c r="F138" i="1"/>
  <c r="C173" i="1"/>
  <c r="F173" i="1" s="1"/>
  <c r="C177" i="1"/>
  <c r="F177" i="1" s="1"/>
  <c r="C169" i="1"/>
  <c r="F169" i="1" s="1"/>
  <c r="F181" i="1"/>
  <c r="G182" i="1" s="1"/>
  <c r="C162" i="1"/>
  <c r="C154" i="1"/>
  <c r="C147" i="1"/>
  <c r="C142" i="1" s="1"/>
  <c r="C139" i="1"/>
  <c r="C132" i="1"/>
  <c r="C127" i="1" s="1"/>
  <c r="C122" i="1" s="1"/>
  <c r="C128" i="1"/>
  <c r="C143" i="1"/>
  <c r="C158" i="1"/>
  <c r="C76" i="1"/>
  <c r="C176" i="1" l="1"/>
  <c r="F176" i="1" s="1"/>
  <c r="G178" i="1" s="1"/>
  <c r="C172" i="1"/>
  <c r="F172" i="1" l="1"/>
  <c r="G174" i="1" s="1"/>
  <c r="C167" i="1"/>
  <c r="F167" i="1" s="1"/>
  <c r="G170" i="1" s="1"/>
  <c r="C25" i="1" l="1"/>
  <c r="F124" i="1" l="1"/>
  <c r="F117" i="1"/>
  <c r="G118" i="1" s="1"/>
  <c r="C112" i="1"/>
  <c r="F112" i="1" s="1"/>
  <c r="C108" i="1"/>
  <c r="C109" i="1" s="1"/>
  <c r="F109" i="1" s="1"/>
  <c r="C105" i="1"/>
  <c r="F105" i="1" s="1"/>
  <c r="F114" i="1"/>
  <c r="F113" i="1"/>
  <c r="F104" i="1"/>
  <c r="F103" i="1"/>
  <c r="F102" i="1"/>
  <c r="G115" i="1" l="1"/>
  <c r="G106" i="1"/>
  <c r="F108" i="1"/>
  <c r="G110" i="1" s="1"/>
  <c r="C96" i="1" l="1"/>
  <c r="F96" i="1" s="1"/>
  <c r="C92" i="1"/>
  <c r="F92" i="1" s="1"/>
  <c r="C89" i="1"/>
  <c r="F89" i="1" s="1"/>
  <c r="F98" i="1"/>
  <c r="F97" i="1"/>
  <c r="F88" i="1"/>
  <c r="F87" i="1"/>
  <c r="F86" i="1"/>
  <c r="C93" i="1" l="1"/>
  <c r="F93" i="1" s="1"/>
  <c r="G94" i="1"/>
  <c r="G90" i="1"/>
  <c r="G99" i="1"/>
  <c r="C80" i="1"/>
  <c r="C73" i="1"/>
  <c r="F82" i="1" l="1"/>
  <c r="F81" i="1"/>
  <c r="F80" i="1"/>
  <c r="F76" i="1"/>
  <c r="C77" i="1"/>
  <c r="F77" i="1" s="1"/>
  <c r="F73" i="1"/>
  <c r="F72" i="1"/>
  <c r="F71" i="1"/>
  <c r="F70" i="1"/>
  <c r="C64" i="1"/>
  <c r="C60" i="1"/>
  <c r="C57" i="1"/>
  <c r="G74" i="1" l="1"/>
  <c r="G78" i="1"/>
  <c r="G83" i="1"/>
  <c r="F66" i="1"/>
  <c r="F65" i="1"/>
  <c r="F64" i="1"/>
  <c r="C61" i="1"/>
  <c r="F61" i="1" s="1"/>
  <c r="F57" i="1"/>
  <c r="F56" i="1"/>
  <c r="F55" i="1"/>
  <c r="F54" i="1"/>
  <c r="C48" i="1"/>
  <c r="F48" i="1" s="1"/>
  <c r="C44" i="1"/>
  <c r="C45" i="1" s="1"/>
  <c r="C41" i="1"/>
  <c r="F41" i="1" s="1"/>
  <c r="C32" i="1"/>
  <c r="F50" i="1"/>
  <c r="F49" i="1"/>
  <c r="F40" i="1"/>
  <c r="F39" i="1"/>
  <c r="F38" i="1"/>
  <c r="G42" i="1" l="1"/>
  <c r="G51" i="1"/>
  <c r="G58" i="1"/>
  <c r="G67" i="1"/>
  <c r="F60" i="1"/>
  <c r="G62" i="1" s="1"/>
  <c r="F45" i="1"/>
  <c r="F44" i="1"/>
  <c r="G46" i="1" l="1"/>
  <c r="C28" i="1"/>
  <c r="C29" i="1" s="1"/>
  <c r="F25" i="1" l="1"/>
  <c r="F121" i="1" l="1"/>
  <c r="F123" i="1"/>
  <c r="F127" i="1"/>
  <c r="F128" i="1"/>
  <c r="G129" i="1" l="1"/>
  <c r="F122" i="1"/>
  <c r="G125" i="1" s="1"/>
  <c r="F136" i="1" l="1"/>
  <c r="C157" i="1"/>
  <c r="C152" i="1" s="1"/>
  <c r="F152" i="1" s="1"/>
  <c r="C161" i="1"/>
  <c r="F161" i="1" s="1"/>
  <c r="F162" i="1"/>
  <c r="F158" i="1"/>
  <c r="F154" i="1"/>
  <c r="G155" i="1" l="1"/>
  <c r="G163" i="1"/>
  <c r="F157" i="1"/>
  <c r="G159" i="1" s="1"/>
  <c r="F147" i="1"/>
  <c r="C146" i="1"/>
  <c r="F146" i="1" s="1"/>
  <c r="F143" i="1"/>
  <c r="C137" i="1"/>
  <c r="F139" i="1"/>
  <c r="C131" i="1"/>
  <c r="F137" i="1" l="1"/>
  <c r="G140" i="1" s="1"/>
  <c r="G148" i="1"/>
  <c r="F142" i="1"/>
  <c r="G144" i="1" s="1"/>
  <c r="F132" i="1" l="1"/>
  <c r="F131" i="1"/>
  <c r="F24" i="1"/>
  <c r="F23" i="1"/>
  <c r="F22" i="1"/>
  <c r="G26" i="1" l="1"/>
  <c r="G133" i="1"/>
  <c r="F28" i="1" l="1"/>
  <c r="F184" i="1" l="1"/>
  <c r="G184" i="1" s="1"/>
  <c r="F33" i="1"/>
  <c r="F34" i="1"/>
  <c r="F32" i="1"/>
  <c r="F29" i="1"/>
  <c r="G30" i="1" s="1"/>
  <c r="G35" i="1" l="1"/>
  <c r="G186" i="1" s="1"/>
  <c r="G192" i="1" l="1"/>
  <c r="G193" i="1" l="1"/>
  <c r="G190" i="1"/>
  <c r="G188" i="1"/>
  <c r="G194" i="1" s="1"/>
  <c r="G191" i="1"/>
  <c r="G189" i="1"/>
  <c r="G195" i="1" l="1"/>
  <c r="G197" i="1" s="1"/>
</calcChain>
</file>

<file path=xl/sharedStrings.xml><?xml version="1.0" encoding="utf-8"?>
<sst xmlns="http://schemas.openxmlformats.org/spreadsheetml/2006/main" count="252" uniqueCount="83">
  <si>
    <t>OBRA:</t>
  </si>
  <si>
    <t>SECTOR:</t>
  </si>
  <si>
    <t>FECHA:</t>
  </si>
  <si>
    <t>No.</t>
  </si>
  <si>
    <t>DESCRIPCIÓN</t>
  </si>
  <si>
    <t>UNIDAD</t>
  </si>
  <si>
    <t>PRECIO</t>
  </si>
  <si>
    <t>PRELIMINARES</t>
  </si>
  <si>
    <t>M2</t>
  </si>
  <si>
    <t>M3</t>
  </si>
  <si>
    <t>HORMIGON ARMADO</t>
  </si>
  <si>
    <t>ML</t>
  </si>
  <si>
    <t>PA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</si>
  <si>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</si>
  <si>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</si>
  <si>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</si>
  <si>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</si>
  <si>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</si>
  <si>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</si>
  <si>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DIRECCIÓN TECNICA Y RESP. ADM.</t>
  </si>
  <si>
    <t>ITBIS (18%) DEL 10%</t>
  </si>
  <si>
    <t>Replanteo topografico de conten</t>
  </si>
  <si>
    <t>SUBTOTAL</t>
  </si>
  <si>
    <t xml:space="preserve">                 TOTAL GENERAL</t>
  </si>
  <si>
    <t xml:space="preserve">TOTAL </t>
  </si>
  <si>
    <t>CANTIDAD</t>
  </si>
  <si>
    <t xml:space="preserve">SUB.-TOTAL </t>
  </si>
  <si>
    <t>MOVIMIENTO DE TIERRA</t>
  </si>
  <si>
    <t>Carga y bote de material inservible a manos producto de las excavaciones e=20%</t>
  </si>
  <si>
    <t>Carga y bote de material inservible a manos producto de las excavaciones Fe. 30%</t>
  </si>
  <si>
    <t>Hormigón ciclópeo para base de badén (e=0.20 m)</t>
  </si>
  <si>
    <t>MISCELANEOS</t>
  </si>
  <si>
    <t>1.00</t>
  </si>
  <si>
    <t xml:space="preserve">Suministro material compactado de mina para relleno de aceras h=0.20 m </t>
  </si>
  <si>
    <t>Relleno Nivelado y compactado con equipos (material Clasificado)</t>
  </si>
  <si>
    <t>NOVIEMBRE 2025</t>
  </si>
  <si>
    <t>Excavación de base de badén a mano (E=0.60 m)</t>
  </si>
  <si>
    <t>Demolicion de badenes (existente) en mal estado, (incluye: Demolicion con Equipos, Trazado)</t>
  </si>
  <si>
    <t xml:space="preserve">Losa de baden Ø3/8@0.25M DX Y Ø3/8@0.25M DY Hormigon 240kg/cm2 con ligadora e= 0.20M (1 und) </t>
  </si>
  <si>
    <t>Carga y bote de material inservible a manos producto de las demoliciones Fe. 40%</t>
  </si>
  <si>
    <t>Demolicion aceras existentes</t>
  </si>
  <si>
    <t>Demolicion contenes existentes</t>
  </si>
  <si>
    <t>Excavación de conten (82.00 x 0.55 x 0.10) m</t>
  </si>
  <si>
    <t xml:space="preserve">Acera en hormigon rayado profundo (82.00x1.00)m, e=0.10 m hormigon 210kg/cm2 con ligadora </t>
  </si>
  <si>
    <t>Excavación de conten (199.92 x 0.55 x 0.10) m</t>
  </si>
  <si>
    <t xml:space="preserve">Acera en hormigon rayado profundo (199.92x1.00)m, e=0.10 m hormigon 210kg/cm2 con ligadora </t>
  </si>
  <si>
    <t>Excavación de conten (252.74x 0.55 x 0.10) m</t>
  </si>
  <si>
    <t>Excavación de conten (124.50x 0.55 x 0.10) m</t>
  </si>
  <si>
    <t>Excavación de conten (49.78x 0.55 x 0.10) m</t>
  </si>
  <si>
    <t xml:space="preserve">Acera en hormigon rayado profundo (49.78x1.00)m, e=0.10 m hormigon 210kg/cm2 con ligadora </t>
  </si>
  <si>
    <t xml:space="preserve">Acera en hormigon rayado profundo (124.50x1.00)m, e=0.10 m hormigon 210kg/cm2 con ligadora </t>
  </si>
  <si>
    <t xml:space="preserve">Acera en hormigon rayado profundo (495.78x1.00)m, e=0.10 m hormigon 210kg/cm2 con ligadora </t>
  </si>
  <si>
    <t xml:space="preserve">Acera en hormigon rayado profundo (252.74x1.00)m, e=0.10 m hormigon 210kg/cm2 con ligadora </t>
  </si>
  <si>
    <t>Replanteo de Badenes (5.60 m x 2.10 m)</t>
  </si>
  <si>
    <t>Losa de baden Ø3/8@0.25M DX Y Ø3/8@0.25M DY Hormigon 240kg/cm2 con ligadora e= 0.20M</t>
  </si>
  <si>
    <t xml:space="preserve">Corte de asfalto con cortadora asfalto </t>
  </si>
  <si>
    <t>23.52</t>
  </si>
  <si>
    <t>Excavación de conten (247.89 x 0.55 x 0.10) m</t>
  </si>
  <si>
    <t>IV. RECONSTRUCCION ACERAS Y CONTENES BARRIO LAS FLORES (UN LADO)</t>
  </si>
  <si>
    <t>III. RECONSTRUCCION ACERAS Y CONTENES BARRIO ISMAEL (AMBOS LADOS)</t>
  </si>
  <si>
    <t>II. RECONSTRUCCION ACERAS Y CONTENES BARRIO DETRÁS DEL LICEO (UN LADO)</t>
  </si>
  <si>
    <t>I.- RECONSTRUCCION ACERAS Y CONTENES AV. JUAN PABLO DUARTE ( HACIA SABANA LARGA - RANCHO ARRIBA) (UN LADO)</t>
  </si>
  <si>
    <t>V. RECONSTRUCCION ACERAS Y CONTENES LOS RANCHITOS (UN LADO)</t>
  </si>
  <si>
    <t>VI. RECONSTRUCCION ACERAS Y CONTENES SABANA GRANDE (UN LADO)</t>
  </si>
  <si>
    <t>Replanteo de Badenes (8.90 m x 1.80 m) x 1</t>
  </si>
  <si>
    <t>Replanteo de Badenes (5.00 m x 1.70 m) x 1</t>
  </si>
  <si>
    <t>Replanteo de Badenes (10.70 m x 1.70 m) x 1</t>
  </si>
  <si>
    <t>LIMPIEZA GENERAL ACERAS Y CONTENES</t>
  </si>
  <si>
    <t>Limpieza General Aceras y Contenes</t>
  </si>
  <si>
    <t>Limpieza General Badenes</t>
  </si>
  <si>
    <t>LIMPIEZA GENERAL BADENES</t>
  </si>
  <si>
    <t>AYUNTAMIENTO MUNICIPAL DE SAN JOSE DE OCOA</t>
  </si>
  <si>
    <t>CONSTRUCCION Y RECONSTRUCCION DE ACERAS, CONTENES Y REPARACION DE BADENES</t>
  </si>
  <si>
    <t>DIFERENTES SECTORES MUNICIPIO SAN JOSE DE OCOA</t>
  </si>
  <si>
    <t>I.- RECONSTRUCCION BADENES LA COLINA -  (5.60 X 2.10)</t>
  </si>
  <si>
    <t>II.- RECONSTRUCCION BADEN SAN LUIS -  (5.00 X 1.70) M</t>
  </si>
  <si>
    <t>17.00</t>
  </si>
  <si>
    <t>III.- RECONSTRUCCION BADEN SAN LUIS -  (8.90 X 1.80) M</t>
  </si>
  <si>
    <t>Pintura Amarillo Trafico para Badén (Incluye: Pintura Amarillo Trafico, Blanco y Trazado y M.O. Pintura) 5 unidades</t>
  </si>
  <si>
    <t>Proyecto Aceras y Contenes y Badenes</t>
  </si>
  <si>
    <t>Contén pulido h=0.30m, b=0.45 m, hormigón 210kg/cm2 con ligadora</t>
  </si>
  <si>
    <t>Contén pulido h=0.30m, b=0.45m, hormigón 210kg/cm2 con ligadora</t>
  </si>
  <si>
    <t>IV.- RECONSTRUCCION BADEN SAN LUIS CALLE TONY ISA  ESQ. CALLE PRINCIPAL-  (10.70 X 1.70)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</si>
</sst>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" fillId="0" borderId="0"/>
  </cellStyleXfs>
  <cellXfs count="129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4" fontId="8" fillId="0" borderId="5" xfId="2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44" fontId="11" fillId="0" borderId="5" xfId="0" applyNumberFormat="1" applyFont="1" applyBorder="1"/>
    <xf numFmtId="0" fontId="8" fillId="0" borderId="5" xfId="0" applyFont="1" applyBorder="1" applyAlignment="1">
      <alignment horizontal="left" wrapText="1"/>
    </xf>
    <xf numFmtId="0" fontId="7" fillId="3" borderId="5" xfId="0" applyFont="1" applyFill="1" applyBorder="1"/>
    <xf numFmtId="43" fontId="8" fillId="3" borderId="5" xfId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4" fontId="8" fillId="3" borderId="5" xfId="2" applyNumberFormat="1" applyFont="1" applyFill="1" applyBorder="1" applyAlignment="1">
      <alignment horizontal="center"/>
    </xf>
    <xf numFmtId="44" fontId="8" fillId="3" borderId="5" xfId="2" applyFont="1" applyFill="1" applyBorder="1" applyAlignment="1">
      <alignment horizontal="center"/>
    </xf>
    <xf numFmtId="43" fontId="8" fillId="4" borderId="5" xfId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4" fontId="8" fillId="4" borderId="5" xfId="2" applyFont="1" applyFill="1" applyBorder="1" applyAlignment="1">
      <alignment horizontal="center"/>
    </xf>
    <xf numFmtId="44" fontId="8" fillId="4" borderId="5" xfId="2" applyNumberFormat="1" applyFont="1" applyFill="1" applyBorder="1" applyAlignment="1">
      <alignment horizontal="center"/>
    </xf>
    <xf numFmtId="0" fontId="8" fillId="4" borderId="5" xfId="0" applyFont="1" applyFill="1" applyBorder="1"/>
    <xf numFmtId="0" fontId="8" fillId="4" borderId="5" xfId="0" applyFont="1" applyFill="1" applyBorder="1" applyAlignment="1">
      <alignment wrapText="1"/>
    </xf>
    <xf numFmtId="2" fontId="11" fillId="0" borderId="5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44" fontId="8" fillId="3" borderId="6" xfId="2" applyNumberFormat="1" applyFont="1" applyFill="1" applyBorder="1" applyAlignment="1">
      <alignment horizontal="center"/>
    </xf>
    <xf numFmtId="44" fontId="7" fillId="5" borderId="4" xfId="0" applyNumberFormat="1" applyFont="1" applyFill="1" applyBorder="1"/>
    <xf numFmtId="44" fontId="7" fillId="0" borderId="5" xfId="2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0" fontId="7" fillId="5" borderId="4" xfId="0" applyFont="1" applyFill="1" applyBorder="1"/>
    <xf numFmtId="10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44" fontId="8" fillId="0" borderId="5" xfId="0" applyNumberFormat="1" applyFont="1" applyBorder="1" applyAlignment="1">
      <alignment horizontal="center"/>
    </xf>
    <xf numFmtId="44" fontId="7" fillId="5" borderId="2" xfId="0" applyNumberFormat="1" applyFont="1" applyFill="1" applyBorder="1" applyAlignment="1">
      <alignment horizontal="center"/>
    </xf>
    <xf numFmtId="44" fontId="12" fillId="3" borderId="5" xfId="0" applyNumberFormat="1" applyFont="1" applyFill="1" applyBorder="1"/>
    <xf numFmtId="44" fontId="7" fillId="3" borderId="5" xfId="2" applyNumberFormat="1" applyFont="1" applyFill="1" applyBorder="1" applyAlignment="1">
      <alignment horizontal="center"/>
    </xf>
    <xf numFmtId="0" fontId="7" fillId="3" borderId="10" xfId="0" applyFont="1" applyFill="1" applyBorder="1"/>
    <xf numFmtId="43" fontId="8" fillId="3" borderId="10" xfId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44" fontId="8" fillId="3" borderId="10" xfId="2" applyNumberFormat="1" applyFont="1" applyFill="1" applyBorder="1" applyAlignment="1">
      <alignment horizontal="center"/>
    </xf>
    <xf numFmtId="0" fontId="12" fillId="3" borderId="5" xfId="0" applyFont="1" applyFill="1" applyBorder="1"/>
    <xf numFmtId="2" fontId="12" fillId="3" borderId="5" xfId="0" applyNumberFormat="1" applyFont="1" applyFill="1" applyBorder="1"/>
    <xf numFmtId="0" fontId="12" fillId="3" borderId="5" xfId="0" applyFont="1" applyFill="1" applyBorder="1" applyAlignment="1">
      <alignment horizontal="center"/>
    </xf>
    <xf numFmtId="44" fontId="7" fillId="3" borderId="5" xfId="2" applyFont="1" applyFill="1" applyBorder="1" applyAlignment="1">
      <alignment horizontal="center"/>
    </xf>
    <xf numFmtId="49" fontId="13" fillId="0" borderId="5" xfId="0" applyNumberFormat="1" applyFont="1" applyBorder="1" applyAlignment="1">
      <alignment vertical="center" wrapText="1" shrinkToFit="1" readingOrder="1"/>
    </xf>
    <xf numFmtId="0" fontId="11" fillId="0" borderId="5" xfId="0" applyFont="1" applyBorder="1" applyAlignment="1">
      <alignment wrapText="1"/>
    </xf>
    <xf numFmtId="49" fontId="14" fillId="3" borderId="5" xfId="0" applyNumberFormat="1" applyFont="1" applyFill="1" applyBorder="1" applyAlignment="1">
      <alignment vertical="center" wrapText="1" shrinkToFit="1" readingOrder="1"/>
    </xf>
    <xf numFmtId="49" fontId="13" fillId="3" borderId="5" xfId="0" applyNumberFormat="1" applyFont="1" applyFill="1" applyBorder="1" applyAlignment="1">
      <alignment vertical="center" wrapText="1" shrinkToFit="1" readingOrder="1"/>
    </xf>
    <xf numFmtId="0" fontId="8" fillId="0" borderId="11" xfId="0" applyFont="1" applyBorder="1"/>
    <xf numFmtId="49" fontId="13" fillId="0" borderId="12" xfId="0" applyNumberFormat="1" applyFont="1" applyBorder="1" applyAlignment="1">
      <alignment vertical="center" wrapText="1" shrinkToFit="1" readingOrder="1"/>
    </xf>
    <xf numFmtId="44" fontId="8" fillId="4" borderId="10" xfId="2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right" vertical="center"/>
    </xf>
    <xf numFmtId="49" fontId="13" fillId="4" borderId="5" xfId="0" applyNumberFormat="1" applyFont="1" applyFill="1" applyBorder="1" applyAlignment="1">
      <alignment vertical="center" wrapText="1" shrinkToFit="1" readingOrder="1"/>
    </xf>
    <xf numFmtId="0" fontId="7" fillId="3" borderId="5" xfId="0" applyFont="1" applyFill="1" applyBorder="1" applyAlignment="1">
      <alignment horizontal="left" wrapText="1"/>
    </xf>
    <xf numFmtId="49" fontId="13" fillId="0" borderId="12" xfId="0" applyNumberFormat="1" applyFont="1" applyBorder="1" applyAlignment="1">
      <alignment horizontal="right" wrapText="1" shrinkToFit="1" readingOrder="1"/>
    </xf>
    <xf numFmtId="49" fontId="13" fillId="0" borderId="5" xfId="0" applyNumberFormat="1" applyFont="1" applyBorder="1" applyAlignment="1">
      <alignment horizontal="right" wrapText="1" shrinkToFit="1" readingOrder="1"/>
    </xf>
    <xf numFmtId="49" fontId="13" fillId="0" borderId="12" xfId="0" applyNumberFormat="1" applyFont="1" applyBorder="1" applyAlignment="1">
      <alignment horizontal="center" wrapText="1" shrinkToFit="1" readingOrder="1"/>
    </xf>
    <xf numFmtId="49" fontId="13" fillId="0" borderId="5" xfId="0" applyNumberFormat="1" applyFont="1" applyBorder="1" applyAlignment="1">
      <alignment horizontal="center" wrapText="1" shrinkToFit="1" readingOrder="1"/>
    </xf>
    <xf numFmtId="49" fontId="13" fillId="4" borderId="5" xfId="0" applyNumberFormat="1" applyFont="1" applyFill="1" applyBorder="1" applyAlignment="1">
      <alignment horizontal="center" wrapText="1" shrinkToFit="1" readingOrder="1"/>
    </xf>
    <xf numFmtId="44" fontId="0" fillId="0" borderId="0" xfId="0" applyNumberFormat="1"/>
    <xf numFmtId="44" fontId="11" fillId="0" borderId="5" xfId="0" applyNumberFormat="1" applyFont="1" applyBorder="1" applyAlignment="1">
      <alignment horizontal="right"/>
    </xf>
    <xf numFmtId="44" fontId="7" fillId="4" borderId="5" xfId="2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44" fontId="11" fillId="0" borderId="0" xfId="0" applyNumberFormat="1" applyFont="1"/>
    <xf numFmtId="44" fontId="0" fillId="0" borderId="5" xfId="0" applyNumberFormat="1" applyBorder="1"/>
    <xf numFmtId="44" fontId="11" fillId="0" borderId="0" xfId="0" applyNumberFormat="1" applyFont="1" applyAlignment="1">
      <alignment horizontal="right"/>
    </xf>
    <xf numFmtId="49" fontId="11" fillId="0" borderId="5" xfId="0" applyNumberFormat="1" applyFont="1" applyBorder="1" applyAlignment="1">
      <alignment horizontal="right"/>
    </xf>
    <xf numFmtId="44" fontId="11" fillId="0" borderId="5" xfId="0" applyNumberFormat="1" applyFont="1" applyFill="1" applyBorder="1" applyAlignment="1">
      <alignment horizontal="right"/>
    </xf>
    <xf numFmtId="44" fontId="13" fillId="0" borderId="5" xfId="0" applyNumberFormat="1" applyFont="1" applyFill="1" applyBorder="1" applyAlignment="1">
      <alignment horizontal="right" wrapText="1" shrinkToFit="1" readingOrder="1"/>
    </xf>
    <xf numFmtId="49" fontId="11" fillId="0" borderId="0" xfId="0" applyNumberFormat="1" applyFont="1" applyAlignment="1">
      <alignment horizontal="right"/>
    </xf>
    <xf numFmtId="43" fontId="8" fillId="0" borderId="0" xfId="1" applyFont="1" applyBorder="1" applyAlignment="1">
      <alignment horizontal="center"/>
    </xf>
    <xf numFmtId="44" fontId="8" fillId="0" borderId="0" xfId="2" applyFont="1" applyBorder="1" applyAlignment="1">
      <alignment horizontal="center"/>
    </xf>
    <xf numFmtId="49" fontId="13" fillId="0" borderId="0" xfId="0" applyNumberFormat="1" applyFont="1" applyBorder="1" applyAlignment="1">
      <alignment horizontal="center" wrapText="1" shrinkToFit="1" readingOrder="1"/>
    </xf>
    <xf numFmtId="44" fontId="7" fillId="0" borderId="0" xfId="2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4" fontId="11" fillId="0" borderId="5" xfId="8" applyNumberFormat="1" applyFont="1" applyBorder="1" applyAlignment="1">
      <alignment horizontal="left" wrapText="1"/>
    </xf>
    <xf numFmtId="0" fontId="8" fillId="3" borderId="5" xfId="0" applyFont="1" applyFill="1" applyBorder="1"/>
    <xf numFmtId="20" fontId="8" fillId="0" borderId="5" xfId="1" applyNumberFormat="1" applyFont="1" applyBorder="1" applyAlignment="1">
      <alignment horizontal="right"/>
    </xf>
    <xf numFmtId="44" fontId="2" fillId="0" borderId="0" xfId="0" applyNumberFormat="1" applyFont="1"/>
    <xf numFmtId="0" fontId="11" fillId="0" borderId="0" xfId="0" applyFont="1"/>
    <xf numFmtId="2" fontId="11" fillId="0" borderId="0" xfId="0" applyNumberFormat="1" applyFont="1" applyAlignment="1">
      <alignment horizontal="right"/>
    </xf>
    <xf numFmtId="2" fontId="11" fillId="0" borderId="0" xfId="0" applyNumberFormat="1" applyFont="1"/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  <xf numFmtId="0" fontId="5" fillId="6" borderId="14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2" fillId="3" borderId="7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5" fillId="7" borderId="1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left" vertical="center"/>
    </xf>
  </cellXfs>
  <cellStyles count="9">
    <cellStyle name="Comma 2" xfId="6" xr:uid="{00000000-0005-0000-0000-000000000000}"/>
    <cellStyle name="Comma 2 10" xfId="3" xr:uid="{00000000-0005-0000-0000-000001000000}"/>
    <cellStyle name="Comma_Formato para Cubicaciones Acumulativas" xfId="5" xr:uid="{00000000-0005-0000-0000-000002000000}"/>
    <cellStyle name="Millares" xfId="1" builtinId="3"/>
    <cellStyle name="Moneda" xfId="2" builtinId="4"/>
    <cellStyle name="Normal" xfId="0" builtinId="0"/>
    <cellStyle name="Normal 10" xfId="4" xr:uid="{00000000-0005-0000-0000-000006000000}"/>
    <cellStyle name="Normal_Capellan Lebron" xfId="8" xr:uid="{7B441E8D-E044-4E0F-A9F2-681C6B683FF1}"/>
    <cellStyle name="Percent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3012280</xdr:colOff>
      <xdr:row>0</xdr:row>
      <xdr:rowOff>154781</xdr:rowOff>
    </xdr:from>
    <xdr:to>
      <xdr:col>3</xdr:col>
      <xdr:colOff>20765</xdr:colOff>
      <xdr:row>10</xdr:row>
      <xdr:rowOff>185000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D1BD02-E817-1E9D-18F0-ACFB662E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45718" y="154781"/>
          <a:ext cx="1401891" cy="1935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H197"/>
  <sheetViews>
    <sheetView tabSelected="1" topLeftCell="A182" zoomScale="80" zoomScaleNormal="80" workbookViewId="0">
      <selection activeCell="B206" sqref="B206"/>
    </sheetView>
  </sheetViews>
  <sheetFormatPr baseColWidth="10" defaultRowHeight="15" x14ac:dyDescent="0.25"/>
  <cols>
    <col min="1" max="1" width="12.42578125" customWidth="1"/>
    <col min="2" max="2" width="50.7109375" customWidth="1"/>
    <col min="3" max="3" width="15.140625" customWidth="1"/>
    <col min="4" max="5" width="13.42578125" customWidth="1"/>
    <col min="6" max="6" width="17.85546875" customWidth="1"/>
    <col min="7" max="7" width="18.140625" customWidth="1"/>
    <col min="8" max="8" width="45.140625" customWidth="1"/>
    <col min="11" max="11" width="14.140625" customWidth="1"/>
    <col min="12" max="12" width="14.85546875" customWidth="1"/>
    <col min="13" max="13" width="14.7109375" customWidth="1"/>
    <col min="14" max="16" width="11.42578125" customWidth="1"/>
  </cols>
  <sheetData>
    <row r="12" spans="1:7" ht="27.75" x14ac:dyDescent="0.25">
      <c r="A12" s="115" t="s">
        <v>71</v>
      </c>
      <c r="B12" s="115"/>
      <c r="C12" s="115"/>
      <c r="D12" s="115"/>
      <c r="E12" s="115"/>
      <c r="F12" s="115"/>
      <c r="G12" s="115"/>
    </row>
    <row r="13" spans="1:7" ht="18.75" x14ac:dyDescent="0.3">
      <c r="A13" s="116" t="s">
        <v>79</v>
      </c>
      <c r="B13" s="116"/>
      <c r="C13" s="116"/>
      <c r="D13" s="116"/>
      <c r="E13" s="116"/>
      <c r="F13" s="116"/>
      <c r="G13" s="116"/>
    </row>
    <row r="14" spans="1:7" x14ac:dyDescent="0.25">
      <c r="A14" s="1"/>
      <c r="B14" s="1"/>
      <c r="C14" s="1"/>
      <c r="D14" s="1"/>
      <c r="E14" s="1"/>
      <c r="F14" s="1"/>
      <c r="G14" s="2"/>
    </row>
    <row r="15" spans="1:7" ht="30" x14ac:dyDescent="0.25">
      <c r="A15" s="82" t="s">
        <v>0</v>
      </c>
      <c r="B15" s="83" t="s">
        <v>72</v>
      </c>
      <c r="C15" s="1"/>
      <c r="D15" s="1"/>
      <c r="E15" s="1"/>
      <c r="F15" s="1"/>
      <c r="G15" s="1"/>
    </row>
    <row r="16" spans="1:7" x14ac:dyDescent="0.25">
      <c r="A16" s="41" t="s">
        <v>1</v>
      </c>
      <c r="B16" s="40" t="s">
        <v>73</v>
      </c>
      <c r="C16" s="1"/>
      <c r="D16" s="1"/>
      <c r="E16" s="1"/>
      <c r="F16" s="1"/>
      <c r="G16" s="1"/>
    </row>
    <row r="17" spans="1:8" x14ac:dyDescent="0.25">
      <c r="A17" s="3" t="s">
        <v>2</v>
      </c>
      <c r="B17" s="4" t="s">
        <v>35</v>
      </c>
      <c r="C17" s="1"/>
      <c r="D17" s="1"/>
      <c r="E17" s="1"/>
      <c r="F17" s="1"/>
      <c r="G17" s="1"/>
    </row>
    <row r="18" spans="1:8" ht="15.75" thickBot="1" x14ac:dyDescent="0.3">
      <c r="A18" s="5"/>
      <c r="B18" s="5"/>
    </row>
    <row r="19" spans="1:8" ht="15.75" thickBot="1" x14ac:dyDescent="0.3">
      <c r="A19" s="35" t="s">
        <v>3</v>
      </c>
      <c r="B19" s="36" t="s">
        <v>4</v>
      </c>
      <c r="C19" s="37" t="s">
        <v>25</v>
      </c>
      <c r="D19" s="36" t="s">
        <v>5</v>
      </c>
      <c r="E19" s="39" t="s">
        <v>6</v>
      </c>
      <c r="F19" s="38" t="s">
        <v>26</v>
      </c>
      <c r="G19" s="42" t="s">
        <v>24</v>
      </c>
    </row>
    <row r="20" spans="1:8" ht="15.75" thickBot="1" x14ac:dyDescent="0.3">
      <c r="A20" s="107" t="s">
        <v>61</v>
      </c>
      <c r="B20" s="108"/>
      <c r="C20" s="108"/>
      <c r="D20" s="108"/>
      <c r="E20" s="108"/>
      <c r="F20" s="108"/>
      <c r="G20" s="109"/>
    </row>
    <row r="21" spans="1:8" x14ac:dyDescent="0.25">
      <c r="A21" s="55">
        <v>1</v>
      </c>
      <c r="B21" s="55" t="s">
        <v>7</v>
      </c>
      <c r="C21" s="56"/>
      <c r="D21" s="57"/>
      <c r="E21" s="56"/>
      <c r="F21" s="56"/>
      <c r="G21" s="58"/>
    </row>
    <row r="22" spans="1:8" x14ac:dyDescent="0.25">
      <c r="A22" s="19">
        <v>1.1000000000000001</v>
      </c>
      <c r="B22" s="10" t="s">
        <v>40</v>
      </c>
      <c r="C22" s="95">
        <v>82</v>
      </c>
      <c r="D22" s="20" t="s">
        <v>8</v>
      </c>
      <c r="E22" s="21"/>
      <c r="F22" s="18">
        <f>C22*E22</f>
        <v>0</v>
      </c>
      <c r="G22" s="8"/>
    </row>
    <row r="23" spans="1:8" x14ac:dyDescent="0.25">
      <c r="A23" s="9">
        <v>1.2</v>
      </c>
      <c r="B23" s="10" t="s">
        <v>41</v>
      </c>
      <c r="C23" s="96">
        <v>82</v>
      </c>
      <c r="D23" s="20" t="s">
        <v>11</v>
      </c>
      <c r="E23" s="21"/>
      <c r="F23" s="18">
        <f>C23*E23</f>
        <v>0</v>
      </c>
      <c r="G23" s="8"/>
      <c r="H23" s="79"/>
    </row>
    <row r="24" spans="1:8" ht="15.75" customHeight="1" x14ac:dyDescent="0.25">
      <c r="A24" s="19">
        <v>1.3</v>
      </c>
      <c r="B24" s="19" t="s">
        <v>21</v>
      </c>
      <c r="C24" s="95">
        <v>82</v>
      </c>
      <c r="D24" s="20" t="s">
        <v>11</v>
      </c>
      <c r="E24" s="21"/>
      <c r="F24" s="18">
        <f>C24*E24</f>
        <v>0</v>
      </c>
      <c r="G24" s="8"/>
    </row>
    <row r="25" spans="1:8" ht="29.25" x14ac:dyDescent="0.25">
      <c r="A25" s="9">
        <v>1.4</v>
      </c>
      <c r="B25" s="97" t="s">
        <v>39</v>
      </c>
      <c r="C25" s="95">
        <f>(C22+C23)*0.1*1.4</f>
        <v>22.96</v>
      </c>
      <c r="D25" s="20" t="s">
        <v>9</v>
      </c>
      <c r="E25" s="21"/>
      <c r="F25" s="18">
        <f>E25*C25</f>
        <v>0</v>
      </c>
      <c r="G25" s="45"/>
    </row>
    <row r="26" spans="1:8" x14ac:dyDescent="0.25">
      <c r="A26" s="9"/>
      <c r="B26" s="9"/>
      <c r="C26" s="34"/>
      <c r="D26" s="20"/>
      <c r="E26" s="21"/>
      <c r="F26" s="18"/>
      <c r="G26" s="45">
        <f>F22+F23+F24+F25</f>
        <v>0</v>
      </c>
    </row>
    <row r="27" spans="1:8" x14ac:dyDescent="0.25">
      <c r="A27" s="59">
        <v>2</v>
      </c>
      <c r="B27" s="59" t="s">
        <v>27</v>
      </c>
      <c r="C27" s="60"/>
      <c r="D27" s="61"/>
      <c r="E27" s="53"/>
      <c r="F27" s="62"/>
      <c r="G27" s="54"/>
    </row>
    <row r="28" spans="1:8" x14ac:dyDescent="0.25">
      <c r="A28" s="9">
        <v>1.5</v>
      </c>
      <c r="B28" s="19" t="s">
        <v>42</v>
      </c>
      <c r="C28" s="34">
        <f>82*0.55*0.1</f>
        <v>4.5100000000000007</v>
      </c>
      <c r="D28" s="20" t="s">
        <v>9</v>
      </c>
      <c r="E28" s="21"/>
      <c r="F28" s="18">
        <f>E28*C28</f>
        <v>0</v>
      </c>
      <c r="G28" s="8"/>
    </row>
    <row r="29" spans="1:8" ht="32.25" customHeight="1" x14ac:dyDescent="0.25">
      <c r="A29" s="9">
        <v>1.7</v>
      </c>
      <c r="B29" s="10" t="s">
        <v>28</v>
      </c>
      <c r="C29" s="6">
        <f>C28*0.2</f>
        <v>0.90200000000000014</v>
      </c>
      <c r="D29" s="7" t="s">
        <v>9</v>
      </c>
      <c r="E29" s="18"/>
      <c r="F29" s="18">
        <f>C29*E29</f>
        <v>0</v>
      </c>
      <c r="G29" s="8"/>
    </row>
    <row r="30" spans="1:8" x14ac:dyDescent="0.25">
      <c r="A30" s="9"/>
      <c r="B30" s="9"/>
      <c r="C30" s="6"/>
      <c r="D30" s="7"/>
      <c r="E30" s="18"/>
      <c r="F30" s="18"/>
      <c r="G30" s="45">
        <f>F28+F29</f>
        <v>0</v>
      </c>
    </row>
    <row r="31" spans="1:8" x14ac:dyDescent="0.25">
      <c r="A31" s="23">
        <v>3</v>
      </c>
      <c r="B31" s="23" t="s">
        <v>10</v>
      </c>
      <c r="C31" s="24"/>
      <c r="D31" s="25"/>
      <c r="E31" s="27"/>
      <c r="F31" s="27"/>
      <c r="G31" s="54"/>
    </row>
    <row r="32" spans="1:8" ht="29.25" customHeight="1" x14ac:dyDescent="0.25">
      <c r="A32" s="32">
        <v>2.1</v>
      </c>
      <c r="B32" s="33" t="s">
        <v>33</v>
      </c>
      <c r="C32" s="28">
        <f>82*0.2</f>
        <v>16.400000000000002</v>
      </c>
      <c r="D32" s="29" t="s">
        <v>9</v>
      </c>
      <c r="E32" s="30"/>
      <c r="F32" s="30">
        <f>C32*E32</f>
        <v>0</v>
      </c>
      <c r="G32" s="31"/>
    </row>
    <row r="33" spans="1:7" ht="43.5" customHeight="1" x14ac:dyDescent="0.25">
      <c r="A33" s="9">
        <v>2.2000000000000002</v>
      </c>
      <c r="B33" s="10" t="s">
        <v>43</v>
      </c>
      <c r="C33" s="6">
        <v>82</v>
      </c>
      <c r="D33" s="7" t="s">
        <v>8</v>
      </c>
      <c r="E33" s="8"/>
      <c r="F33" s="30">
        <f>C33*E33</f>
        <v>0</v>
      </c>
      <c r="G33" s="31"/>
    </row>
    <row r="34" spans="1:7" ht="29.25" customHeight="1" x14ac:dyDescent="0.25">
      <c r="A34" s="9">
        <v>2.2999999999999998</v>
      </c>
      <c r="B34" s="22" t="s">
        <v>80</v>
      </c>
      <c r="C34" s="6">
        <v>82</v>
      </c>
      <c r="D34" s="7" t="s">
        <v>11</v>
      </c>
      <c r="E34" s="18"/>
      <c r="F34" s="30">
        <f>C34*E34</f>
        <v>0</v>
      </c>
      <c r="G34" s="31"/>
    </row>
    <row r="35" spans="1:7" ht="15.75" thickBot="1" x14ac:dyDescent="0.3">
      <c r="A35" s="9"/>
      <c r="B35" s="22"/>
      <c r="C35" s="6"/>
      <c r="D35" s="7"/>
      <c r="E35" s="18"/>
      <c r="F35" s="30"/>
      <c r="G35" s="81">
        <f>F32+F33+F34</f>
        <v>0</v>
      </c>
    </row>
    <row r="36" spans="1:7" ht="15.75" thickBot="1" x14ac:dyDescent="0.3">
      <c r="A36" s="107" t="s">
        <v>60</v>
      </c>
      <c r="B36" s="108"/>
      <c r="C36" s="108"/>
      <c r="D36" s="108"/>
      <c r="E36" s="108"/>
      <c r="F36" s="108"/>
      <c r="G36" s="109"/>
    </row>
    <row r="37" spans="1:7" x14ac:dyDescent="0.25">
      <c r="A37" s="55">
        <v>1</v>
      </c>
      <c r="B37" s="55" t="s">
        <v>7</v>
      </c>
      <c r="C37" s="56"/>
      <c r="D37" s="57"/>
      <c r="E37" s="56"/>
      <c r="F37" s="56"/>
      <c r="G37" s="58"/>
    </row>
    <row r="38" spans="1:7" x14ac:dyDescent="0.25">
      <c r="A38" s="19">
        <v>1.1000000000000001</v>
      </c>
      <c r="B38" s="10" t="s">
        <v>40</v>
      </c>
      <c r="C38" s="95">
        <v>199.92</v>
      </c>
      <c r="D38" s="20" t="s">
        <v>8</v>
      </c>
      <c r="E38" s="21"/>
      <c r="F38" s="18">
        <f>C38*E38</f>
        <v>0</v>
      </c>
      <c r="G38" s="8"/>
    </row>
    <row r="39" spans="1:7" x14ac:dyDescent="0.25">
      <c r="A39" s="9">
        <v>1.2</v>
      </c>
      <c r="B39" s="10" t="s">
        <v>41</v>
      </c>
      <c r="C39" s="96">
        <v>199.92</v>
      </c>
      <c r="D39" s="20" t="s">
        <v>11</v>
      </c>
      <c r="E39" s="21"/>
      <c r="F39" s="18">
        <f>C39*E39</f>
        <v>0</v>
      </c>
      <c r="G39" s="8"/>
    </row>
    <row r="40" spans="1:7" x14ac:dyDescent="0.25">
      <c r="A40" s="19">
        <v>1.3</v>
      </c>
      <c r="B40" s="19" t="s">
        <v>21</v>
      </c>
      <c r="C40" s="95">
        <v>199.92</v>
      </c>
      <c r="D40" s="20" t="s">
        <v>11</v>
      </c>
      <c r="E40" s="21"/>
      <c r="F40" s="18">
        <f>C40*E40</f>
        <v>0</v>
      </c>
      <c r="G40" s="8"/>
    </row>
    <row r="41" spans="1:7" ht="29.25" x14ac:dyDescent="0.25">
      <c r="A41" s="9">
        <v>1.4</v>
      </c>
      <c r="B41" s="97" t="s">
        <v>39</v>
      </c>
      <c r="C41" s="95">
        <f>199.92*0.4</f>
        <v>79.968000000000004</v>
      </c>
      <c r="D41" s="20" t="s">
        <v>9</v>
      </c>
      <c r="E41" s="21"/>
      <c r="F41" s="18">
        <f>E41*C41</f>
        <v>0</v>
      </c>
      <c r="G41" s="45"/>
    </row>
    <row r="42" spans="1:7" x14ac:dyDescent="0.25">
      <c r="A42" s="9"/>
      <c r="B42" s="9"/>
      <c r="C42" s="34"/>
      <c r="D42" s="20"/>
      <c r="E42" s="21"/>
      <c r="F42" s="18"/>
      <c r="G42" s="45">
        <f>F38+F39+F40+F41</f>
        <v>0</v>
      </c>
    </row>
    <row r="43" spans="1:7" x14ac:dyDescent="0.25">
      <c r="A43" s="59">
        <v>2</v>
      </c>
      <c r="B43" s="59" t="s">
        <v>27</v>
      </c>
      <c r="C43" s="60"/>
      <c r="D43" s="61"/>
      <c r="E43" s="53"/>
      <c r="F43" s="62"/>
      <c r="G43" s="54"/>
    </row>
    <row r="44" spans="1:7" x14ac:dyDescent="0.25">
      <c r="A44" s="9">
        <v>1.5</v>
      </c>
      <c r="B44" s="19" t="s">
        <v>44</v>
      </c>
      <c r="C44" s="34">
        <f>199.92*0.55*0.1</f>
        <v>10.995600000000001</v>
      </c>
      <c r="D44" s="20" t="s">
        <v>9</v>
      </c>
      <c r="E44" s="21"/>
      <c r="F44" s="18">
        <f>E44*C44</f>
        <v>0</v>
      </c>
      <c r="G44" s="8"/>
    </row>
    <row r="45" spans="1:7" ht="29.25" x14ac:dyDescent="0.25">
      <c r="A45" s="9">
        <v>1.7</v>
      </c>
      <c r="B45" s="10" t="s">
        <v>28</v>
      </c>
      <c r="C45" s="6">
        <f>C44*0.2</f>
        <v>2.1991200000000002</v>
      </c>
      <c r="D45" s="7" t="s">
        <v>9</v>
      </c>
      <c r="E45" s="18"/>
      <c r="F45" s="18">
        <f>C45*E45</f>
        <v>0</v>
      </c>
      <c r="G45" s="8"/>
    </row>
    <row r="46" spans="1:7" x14ac:dyDescent="0.25">
      <c r="A46" s="9"/>
      <c r="B46" s="9"/>
      <c r="C46" s="6"/>
      <c r="D46" s="7"/>
      <c r="E46" s="18"/>
      <c r="F46" s="18"/>
      <c r="G46" s="45">
        <f>F44+F45</f>
        <v>0</v>
      </c>
    </row>
    <row r="47" spans="1:7" x14ac:dyDescent="0.25">
      <c r="A47" s="23">
        <v>3</v>
      </c>
      <c r="B47" s="23" t="s">
        <v>10</v>
      </c>
      <c r="C47" s="24"/>
      <c r="D47" s="25"/>
      <c r="E47" s="27"/>
      <c r="F47" s="27"/>
      <c r="G47" s="54"/>
    </row>
    <row r="48" spans="1:7" ht="29.25" x14ac:dyDescent="0.25">
      <c r="A48" s="32">
        <v>2.1</v>
      </c>
      <c r="B48" s="33" t="s">
        <v>33</v>
      </c>
      <c r="C48" s="28">
        <f>199.92*0.2</f>
        <v>39.984000000000002</v>
      </c>
      <c r="D48" s="29" t="s">
        <v>9</v>
      </c>
      <c r="E48" s="30"/>
      <c r="F48" s="30">
        <f>C48*E48</f>
        <v>0</v>
      </c>
      <c r="G48" s="31"/>
    </row>
    <row r="49" spans="1:7" ht="43.5" x14ac:dyDescent="0.25">
      <c r="A49" s="9">
        <v>2.2000000000000002</v>
      </c>
      <c r="B49" s="10" t="s">
        <v>45</v>
      </c>
      <c r="C49" s="6">
        <v>199.92</v>
      </c>
      <c r="D49" s="7" t="s">
        <v>8</v>
      </c>
      <c r="E49" s="8"/>
      <c r="F49" s="30">
        <f>C49*E49</f>
        <v>0</v>
      </c>
      <c r="G49" s="31"/>
    </row>
    <row r="50" spans="1:7" ht="29.25" x14ac:dyDescent="0.25">
      <c r="A50" s="9">
        <v>2.2999999999999998</v>
      </c>
      <c r="B50" s="22" t="s">
        <v>80</v>
      </c>
      <c r="C50" s="6">
        <v>199.92</v>
      </c>
      <c r="D50" s="7" t="s">
        <v>11</v>
      </c>
      <c r="E50" s="18"/>
      <c r="F50" s="30">
        <f>C50*E50</f>
        <v>0</v>
      </c>
      <c r="G50" s="31"/>
    </row>
    <row r="51" spans="1:7" ht="15.75" thickBot="1" x14ac:dyDescent="0.3">
      <c r="A51" s="9"/>
      <c r="B51" s="22"/>
      <c r="C51" s="6"/>
      <c r="D51" s="7"/>
      <c r="E51" s="18"/>
      <c r="F51" s="30"/>
      <c r="G51" s="81">
        <f>F48+F49+F50</f>
        <v>0</v>
      </c>
    </row>
    <row r="52" spans="1:7" ht="15.75" thickBot="1" x14ac:dyDescent="0.3">
      <c r="A52" s="107" t="s">
        <v>59</v>
      </c>
      <c r="B52" s="108"/>
      <c r="C52" s="108"/>
      <c r="D52" s="108"/>
      <c r="E52" s="108"/>
      <c r="F52" s="108"/>
      <c r="G52" s="109"/>
    </row>
    <row r="53" spans="1:7" x14ac:dyDescent="0.25">
      <c r="A53" s="55">
        <v>1</v>
      </c>
      <c r="B53" s="55" t="s">
        <v>7</v>
      </c>
      <c r="C53" s="56"/>
      <c r="D53" s="57"/>
      <c r="E53" s="56"/>
      <c r="F53" s="56"/>
      <c r="G53" s="58"/>
    </row>
    <row r="54" spans="1:7" x14ac:dyDescent="0.25">
      <c r="A54" s="19">
        <v>1.1000000000000001</v>
      </c>
      <c r="B54" s="10" t="s">
        <v>40</v>
      </c>
      <c r="C54" s="95">
        <v>252.74</v>
      </c>
      <c r="D54" s="20" t="s">
        <v>8</v>
      </c>
      <c r="E54" s="21"/>
      <c r="F54" s="18">
        <f>C54*E54</f>
        <v>0</v>
      </c>
      <c r="G54" s="8"/>
    </row>
    <row r="55" spans="1:7" x14ac:dyDescent="0.25">
      <c r="A55" s="9">
        <v>1.2</v>
      </c>
      <c r="B55" s="10" t="s">
        <v>41</v>
      </c>
      <c r="C55" s="96">
        <v>252.74</v>
      </c>
      <c r="D55" s="20" t="s">
        <v>11</v>
      </c>
      <c r="E55" s="21"/>
      <c r="F55" s="18">
        <f>C55*E55</f>
        <v>0</v>
      </c>
      <c r="G55" s="8"/>
    </row>
    <row r="56" spans="1:7" x14ac:dyDescent="0.25">
      <c r="A56" s="19">
        <v>1.3</v>
      </c>
      <c r="B56" s="19" t="s">
        <v>21</v>
      </c>
      <c r="C56" s="95">
        <v>252.74</v>
      </c>
      <c r="D56" s="20" t="s">
        <v>11</v>
      </c>
      <c r="E56" s="21"/>
      <c r="F56" s="18">
        <f>C56*E56</f>
        <v>0</v>
      </c>
      <c r="G56" s="8"/>
    </row>
    <row r="57" spans="1:7" ht="29.25" x14ac:dyDescent="0.25">
      <c r="A57" s="9">
        <v>1.4</v>
      </c>
      <c r="B57" s="97" t="s">
        <v>39</v>
      </c>
      <c r="C57" s="95">
        <f>252.74*0.4</f>
        <v>101.096</v>
      </c>
      <c r="D57" s="20" t="s">
        <v>9</v>
      </c>
      <c r="E57" s="21"/>
      <c r="F57" s="18">
        <f>E57*C57</f>
        <v>0</v>
      </c>
      <c r="G57" s="45"/>
    </row>
    <row r="58" spans="1:7" x14ac:dyDescent="0.25">
      <c r="A58" s="9"/>
      <c r="B58" s="9"/>
      <c r="C58" s="34"/>
      <c r="D58" s="20"/>
      <c r="E58" s="21"/>
      <c r="F58" s="18"/>
      <c r="G58" s="45">
        <f>F54+F55+F56+F57</f>
        <v>0</v>
      </c>
    </row>
    <row r="59" spans="1:7" x14ac:dyDescent="0.25">
      <c r="A59" s="59">
        <v>2</v>
      </c>
      <c r="B59" s="59" t="s">
        <v>27</v>
      </c>
      <c r="C59" s="60"/>
      <c r="D59" s="61"/>
      <c r="E59" s="53"/>
      <c r="F59" s="62"/>
      <c r="G59" s="54"/>
    </row>
    <row r="60" spans="1:7" x14ac:dyDescent="0.25">
      <c r="A60" s="9">
        <v>1.5</v>
      </c>
      <c r="B60" s="19" t="s">
        <v>46</v>
      </c>
      <c r="C60" s="34">
        <f>252.74*0.55*0.1</f>
        <v>13.900700000000001</v>
      </c>
      <c r="D60" s="20" t="s">
        <v>9</v>
      </c>
      <c r="E60" s="21"/>
      <c r="F60" s="18">
        <f>E60*C60</f>
        <v>0</v>
      </c>
      <c r="G60" s="8"/>
    </row>
    <row r="61" spans="1:7" ht="29.25" x14ac:dyDescent="0.25">
      <c r="A61" s="9">
        <v>1.7</v>
      </c>
      <c r="B61" s="10" t="s">
        <v>28</v>
      </c>
      <c r="C61" s="6">
        <f>C60*0.2</f>
        <v>2.7801400000000003</v>
      </c>
      <c r="D61" s="7" t="s">
        <v>9</v>
      </c>
      <c r="E61" s="18"/>
      <c r="F61" s="18">
        <f>C61*E61</f>
        <v>0</v>
      </c>
      <c r="G61" s="8"/>
    </row>
    <row r="62" spans="1:7" x14ac:dyDescent="0.25">
      <c r="A62" s="9"/>
      <c r="B62" s="9"/>
      <c r="C62" s="6"/>
      <c r="D62" s="7"/>
      <c r="E62" s="18"/>
      <c r="F62" s="18"/>
      <c r="G62" s="45">
        <f>F60+F61</f>
        <v>0</v>
      </c>
    </row>
    <row r="63" spans="1:7" x14ac:dyDescent="0.25">
      <c r="A63" s="23">
        <v>3</v>
      </c>
      <c r="B63" s="23" t="s">
        <v>10</v>
      </c>
      <c r="C63" s="24"/>
      <c r="D63" s="25"/>
      <c r="E63" s="27"/>
      <c r="F63" s="27"/>
      <c r="G63" s="54"/>
    </row>
    <row r="64" spans="1:7" ht="29.25" x14ac:dyDescent="0.25">
      <c r="A64" s="32">
        <v>2.1</v>
      </c>
      <c r="B64" s="33" t="s">
        <v>33</v>
      </c>
      <c r="C64" s="28">
        <f>252.74*0.2</f>
        <v>50.548000000000002</v>
      </c>
      <c r="D64" s="29" t="s">
        <v>9</v>
      </c>
      <c r="E64" s="30"/>
      <c r="F64" s="30">
        <f>C64*E64</f>
        <v>0</v>
      </c>
      <c r="G64" s="31"/>
    </row>
    <row r="65" spans="1:7" ht="43.5" x14ac:dyDescent="0.25">
      <c r="A65" s="9">
        <v>2.2000000000000002</v>
      </c>
      <c r="B65" s="10" t="s">
        <v>52</v>
      </c>
      <c r="C65" s="6">
        <v>252.74</v>
      </c>
      <c r="D65" s="7" t="s">
        <v>8</v>
      </c>
      <c r="E65" s="8"/>
      <c r="F65" s="30">
        <f>C65*E65</f>
        <v>0</v>
      </c>
      <c r="G65" s="31"/>
    </row>
    <row r="66" spans="1:7" ht="29.25" x14ac:dyDescent="0.25">
      <c r="A66" s="9">
        <v>2.2999999999999998</v>
      </c>
      <c r="B66" s="22" t="s">
        <v>80</v>
      </c>
      <c r="C66" s="6">
        <v>252.74</v>
      </c>
      <c r="D66" s="7" t="s">
        <v>11</v>
      </c>
      <c r="E66" s="18"/>
      <c r="F66" s="30">
        <f>C66*E66</f>
        <v>0</v>
      </c>
      <c r="G66" s="31"/>
    </row>
    <row r="67" spans="1:7" ht="15.75" thickBot="1" x14ac:dyDescent="0.3">
      <c r="A67" s="9"/>
      <c r="B67" s="22"/>
      <c r="C67" s="6"/>
      <c r="D67" s="7"/>
      <c r="E67" s="18"/>
      <c r="F67" s="30"/>
      <c r="G67" s="81">
        <f>F64+F65+F66</f>
        <v>0</v>
      </c>
    </row>
    <row r="68" spans="1:7" ht="15.75" thickBot="1" x14ac:dyDescent="0.3">
      <c r="A68" s="107" t="s">
        <v>58</v>
      </c>
      <c r="B68" s="108"/>
      <c r="C68" s="108"/>
      <c r="D68" s="108"/>
      <c r="E68" s="108"/>
      <c r="F68" s="108"/>
      <c r="G68" s="109"/>
    </row>
    <row r="69" spans="1:7" x14ac:dyDescent="0.25">
      <c r="A69" s="55">
        <v>1</v>
      </c>
      <c r="B69" s="55" t="s">
        <v>7</v>
      </c>
      <c r="C69" s="56"/>
      <c r="D69" s="57"/>
      <c r="E69" s="56"/>
      <c r="F69" s="56"/>
      <c r="G69" s="58"/>
    </row>
    <row r="70" spans="1:7" x14ac:dyDescent="0.25">
      <c r="A70" s="19">
        <v>1.1000000000000001</v>
      </c>
      <c r="B70" s="10" t="s">
        <v>40</v>
      </c>
      <c r="C70" s="95">
        <v>247.89</v>
      </c>
      <c r="D70" s="20" t="s">
        <v>8</v>
      </c>
      <c r="E70" s="21"/>
      <c r="F70" s="18">
        <f>C70*E70</f>
        <v>0</v>
      </c>
      <c r="G70" s="8"/>
    </row>
    <row r="71" spans="1:7" x14ac:dyDescent="0.25">
      <c r="A71" s="9">
        <v>1.2</v>
      </c>
      <c r="B71" s="10" t="s">
        <v>41</v>
      </c>
      <c r="C71" s="96">
        <v>247.89</v>
      </c>
      <c r="D71" s="20" t="s">
        <v>11</v>
      </c>
      <c r="E71" s="21"/>
      <c r="F71" s="18">
        <f>C71*E71</f>
        <v>0</v>
      </c>
      <c r="G71" s="8"/>
    </row>
    <row r="72" spans="1:7" x14ac:dyDescent="0.25">
      <c r="A72" s="19">
        <v>1.3</v>
      </c>
      <c r="B72" s="19" t="s">
        <v>21</v>
      </c>
      <c r="C72" s="95">
        <v>247.89</v>
      </c>
      <c r="D72" s="20" t="s">
        <v>11</v>
      </c>
      <c r="E72" s="21"/>
      <c r="F72" s="18">
        <f>C72*E72</f>
        <v>0</v>
      </c>
      <c r="G72" s="8"/>
    </row>
    <row r="73" spans="1:7" ht="29.25" x14ac:dyDescent="0.25">
      <c r="A73" s="9">
        <v>1.4</v>
      </c>
      <c r="B73" s="97" t="s">
        <v>39</v>
      </c>
      <c r="C73" s="95">
        <f>495.78*0.4</f>
        <v>198.31200000000001</v>
      </c>
      <c r="D73" s="20" t="s">
        <v>9</v>
      </c>
      <c r="E73" s="21"/>
      <c r="F73" s="18">
        <f>E73*C73</f>
        <v>0</v>
      </c>
      <c r="G73" s="45"/>
    </row>
    <row r="74" spans="1:7" x14ac:dyDescent="0.25">
      <c r="A74" s="9"/>
      <c r="B74" s="9"/>
      <c r="C74" s="34"/>
      <c r="D74" s="20"/>
      <c r="E74" s="21"/>
      <c r="F74" s="18"/>
      <c r="G74" s="45">
        <f>F70+F71+F72+F73</f>
        <v>0</v>
      </c>
    </row>
    <row r="75" spans="1:7" x14ac:dyDescent="0.25">
      <c r="A75" s="59">
        <v>2</v>
      </c>
      <c r="B75" s="59" t="s">
        <v>27</v>
      </c>
      <c r="C75" s="60"/>
      <c r="D75" s="61"/>
      <c r="E75" s="53"/>
      <c r="F75" s="62"/>
      <c r="G75" s="54"/>
    </row>
    <row r="76" spans="1:7" x14ac:dyDescent="0.25">
      <c r="A76" s="9">
        <v>1.5</v>
      </c>
      <c r="B76" s="19" t="s">
        <v>57</v>
      </c>
      <c r="C76" s="34">
        <f>247.89*0.55*0.1</f>
        <v>13.633950000000002</v>
      </c>
      <c r="D76" s="20" t="s">
        <v>9</v>
      </c>
      <c r="E76" s="21"/>
      <c r="F76" s="18">
        <f>E76*C76</f>
        <v>0</v>
      </c>
      <c r="G76" s="8"/>
    </row>
    <row r="77" spans="1:7" ht="29.25" x14ac:dyDescent="0.25">
      <c r="A77" s="9">
        <v>1.7</v>
      </c>
      <c r="B77" s="10" t="s">
        <v>28</v>
      </c>
      <c r="C77" s="6">
        <f>C76*0.2</f>
        <v>2.7267900000000007</v>
      </c>
      <c r="D77" s="7" t="s">
        <v>9</v>
      </c>
      <c r="E77" s="18"/>
      <c r="F77" s="18">
        <f>C77*E77</f>
        <v>0</v>
      </c>
      <c r="G77" s="8"/>
    </row>
    <row r="78" spans="1:7" x14ac:dyDescent="0.25">
      <c r="A78" s="9"/>
      <c r="B78" s="9"/>
      <c r="C78" s="6"/>
      <c r="D78" s="7"/>
      <c r="E78" s="18"/>
      <c r="F78" s="18"/>
      <c r="G78" s="45">
        <f>F76+F77</f>
        <v>0</v>
      </c>
    </row>
    <row r="79" spans="1:7" x14ac:dyDescent="0.25">
      <c r="A79" s="23">
        <v>3</v>
      </c>
      <c r="B79" s="23" t="s">
        <v>10</v>
      </c>
      <c r="C79" s="24"/>
      <c r="D79" s="25"/>
      <c r="E79" s="27"/>
      <c r="F79" s="27"/>
      <c r="G79" s="54"/>
    </row>
    <row r="80" spans="1:7" ht="29.25" x14ac:dyDescent="0.25">
      <c r="A80" s="32">
        <v>2.1</v>
      </c>
      <c r="B80" s="33" t="s">
        <v>33</v>
      </c>
      <c r="C80" s="28">
        <f>495.78*0.2</f>
        <v>99.156000000000006</v>
      </c>
      <c r="D80" s="29" t="s">
        <v>9</v>
      </c>
      <c r="E80" s="30"/>
      <c r="F80" s="30">
        <f>C80*E80</f>
        <v>0</v>
      </c>
      <c r="G80" s="31"/>
    </row>
    <row r="81" spans="1:7" ht="43.5" x14ac:dyDescent="0.25">
      <c r="A81" s="9">
        <v>2.2000000000000002</v>
      </c>
      <c r="B81" s="10" t="s">
        <v>51</v>
      </c>
      <c r="C81" s="6">
        <v>247.89</v>
      </c>
      <c r="D81" s="7" t="s">
        <v>8</v>
      </c>
      <c r="E81" s="8"/>
      <c r="F81" s="30">
        <f>C81*E81</f>
        <v>0</v>
      </c>
      <c r="G81" s="31"/>
    </row>
    <row r="82" spans="1:7" ht="29.25" x14ac:dyDescent="0.25">
      <c r="A82" s="9">
        <v>2.2999999999999998</v>
      </c>
      <c r="B82" s="22" t="s">
        <v>80</v>
      </c>
      <c r="C82" s="6">
        <v>279.89</v>
      </c>
      <c r="D82" s="7" t="s">
        <v>11</v>
      </c>
      <c r="E82" s="18"/>
      <c r="F82" s="30">
        <f>C82*E82</f>
        <v>0</v>
      </c>
      <c r="G82" s="31"/>
    </row>
    <row r="83" spans="1:7" ht="15.75" thickBot="1" x14ac:dyDescent="0.3">
      <c r="A83" s="9"/>
      <c r="B83" s="22"/>
      <c r="C83" s="6"/>
      <c r="D83" s="7"/>
      <c r="E83" s="18"/>
      <c r="F83" s="30"/>
      <c r="G83" s="81">
        <f>F80+F81+F82</f>
        <v>0</v>
      </c>
    </row>
    <row r="84" spans="1:7" ht="15.75" thickBot="1" x14ac:dyDescent="0.3">
      <c r="A84" s="107" t="s">
        <v>62</v>
      </c>
      <c r="B84" s="108"/>
      <c r="C84" s="108"/>
      <c r="D84" s="108"/>
      <c r="E84" s="108"/>
      <c r="F84" s="108"/>
      <c r="G84" s="109"/>
    </row>
    <row r="85" spans="1:7" x14ac:dyDescent="0.25">
      <c r="A85" s="55">
        <v>1</v>
      </c>
      <c r="B85" s="55" t="s">
        <v>7</v>
      </c>
      <c r="C85" s="56"/>
      <c r="D85" s="57"/>
      <c r="E85" s="56"/>
      <c r="F85" s="56"/>
      <c r="G85" s="58"/>
    </row>
    <row r="86" spans="1:7" x14ac:dyDescent="0.25">
      <c r="A86" s="19">
        <v>1.1000000000000001</v>
      </c>
      <c r="B86" s="10" t="s">
        <v>40</v>
      </c>
      <c r="C86" s="95">
        <v>49.78</v>
      </c>
      <c r="D86" s="20" t="s">
        <v>8</v>
      </c>
      <c r="E86" s="21"/>
      <c r="F86" s="18">
        <f>C86*E86</f>
        <v>0</v>
      </c>
      <c r="G86" s="8"/>
    </row>
    <row r="87" spans="1:7" x14ac:dyDescent="0.25">
      <c r="A87" s="9">
        <v>1.2</v>
      </c>
      <c r="B87" s="10" t="s">
        <v>41</v>
      </c>
      <c r="C87" s="96">
        <v>49.78</v>
      </c>
      <c r="D87" s="20" t="s">
        <v>11</v>
      </c>
      <c r="E87" s="21"/>
      <c r="F87" s="18">
        <f>C87*E87</f>
        <v>0</v>
      </c>
      <c r="G87" s="8"/>
    </row>
    <row r="88" spans="1:7" x14ac:dyDescent="0.25">
      <c r="A88" s="19">
        <v>1.3</v>
      </c>
      <c r="B88" s="19" t="s">
        <v>21</v>
      </c>
      <c r="C88" s="95">
        <v>49.78</v>
      </c>
      <c r="D88" s="20" t="s">
        <v>11</v>
      </c>
      <c r="E88" s="21"/>
      <c r="F88" s="18">
        <f>C88*E88</f>
        <v>0</v>
      </c>
      <c r="G88" s="8"/>
    </row>
    <row r="89" spans="1:7" ht="29.25" x14ac:dyDescent="0.25">
      <c r="A89" s="9">
        <v>1.4</v>
      </c>
      <c r="B89" s="97" t="s">
        <v>39</v>
      </c>
      <c r="C89" s="95">
        <f>49.78*0.4</f>
        <v>19.912000000000003</v>
      </c>
      <c r="D89" s="20" t="s">
        <v>9</v>
      </c>
      <c r="E89" s="21"/>
      <c r="F89" s="18">
        <f>E89*C89</f>
        <v>0</v>
      </c>
      <c r="G89" s="45"/>
    </row>
    <row r="90" spans="1:7" x14ac:dyDescent="0.25">
      <c r="A90" s="9"/>
      <c r="B90" s="9"/>
      <c r="C90" s="34"/>
      <c r="D90" s="20"/>
      <c r="E90" s="21"/>
      <c r="F90" s="18"/>
      <c r="G90" s="45">
        <f>F86+F87+F88+F89</f>
        <v>0</v>
      </c>
    </row>
    <row r="91" spans="1:7" x14ac:dyDescent="0.25">
      <c r="A91" s="59">
        <v>2</v>
      </c>
      <c r="B91" s="59" t="s">
        <v>27</v>
      </c>
      <c r="C91" s="60"/>
      <c r="D91" s="61"/>
      <c r="E91" s="53"/>
      <c r="F91" s="62"/>
      <c r="G91" s="54"/>
    </row>
    <row r="92" spans="1:7" x14ac:dyDescent="0.25">
      <c r="A92" s="9">
        <v>1.5</v>
      </c>
      <c r="B92" s="19" t="s">
        <v>48</v>
      </c>
      <c r="C92" s="34">
        <f>49.78*0.55*0.1</f>
        <v>2.7379000000000002</v>
      </c>
      <c r="D92" s="20" t="s">
        <v>9</v>
      </c>
      <c r="E92" s="21"/>
      <c r="F92" s="18">
        <f>E92*C92</f>
        <v>0</v>
      </c>
      <c r="G92" s="8"/>
    </row>
    <row r="93" spans="1:7" ht="29.25" x14ac:dyDescent="0.25">
      <c r="A93" s="9">
        <v>1.7</v>
      </c>
      <c r="B93" s="10" t="s">
        <v>28</v>
      </c>
      <c r="C93" s="6">
        <f>C92*0.2</f>
        <v>0.54758000000000007</v>
      </c>
      <c r="D93" s="7" t="s">
        <v>9</v>
      </c>
      <c r="E93" s="18"/>
      <c r="F93" s="18">
        <f>C93*E93</f>
        <v>0</v>
      </c>
      <c r="G93" s="8"/>
    </row>
    <row r="94" spans="1:7" x14ac:dyDescent="0.25">
      <c r="A94" s="9"/>
      <c r="B94" s="9"/>
      <c r="C94" s="6"/>
      <c r="D94" s="7"/>
      <c r="E94" s="18"/>
      <c r="F94" s="18"/>
      <c r="G94" s="45">
        <f>F92+F93</f>
        <v>0</v>
      </c>
    </row>
    <row r="95" spans="1:7" x14ac:dyDescent="0.25">
      <c r="A95" s="23">
        <v>3</v>
      </c>
      <c r="B95" s="23" t="s">
        <v>10</v>
      </c>
      <c r="C95" s="24"/>
      <c r="D95" s="25"/>
      <c r="E95" s="27"/>
      <c r="F95" s="27"/>
      <c r="G95" s="54"/>
    </row>
    <row r="96" spans="1:7" ht="29.25" x14ac:dyDescent="0.25">
      <c r="A96" s="32">
        <v>2.1</v>
      </c>
      <c r="B96" s="33" t="s">
        <v>33</v>
      </c>
      <c r="C96" s="28">
        <f>49.78*0.2</f>
        <v>9.9560000000000013</v>
      </c>
      <c r="D96" s="29" t="s">
        <v>9</v>
      </c>
      <c r="E96" s="30"/>
      <c r="F96" s="30">
        <f>C96*E96</f>
        <v>0</v>
      </c>
      <c r="G96" s="31"/>
    </row>
    <row r="97" spans="1:8" ht="29.25" x14ac:dyDescent="0.25">
      <c r="A97" s="9">
        <v>2.2000000000000002</v>
      </c>
      <c r="B97" s="10" t="s">
        <v>49</v>
      </c>
      <c r="C97" s="6">
        <v>49.78</v>
      </c>
      <c r="D97" s="7" t="s">
        <v>8</v>
      </c>
      <c r="E97" s="8"/>
      <c r="F97" s="30">
        <f>C97*E97</f>
        <v>0</v>
      </c>
      <c r="G97" s="31"/>
    </row>
    <row r="98" spans="1:8" ht="29.25" x14ac:dyDescent="0.25">
      <c r="A98" s="9">
        <v>2.2999999999999998</v>
      </c>
      <c r="B98" s="22" t="s">
        <v>80</v>
      </c>
      <c r="C98" s="6">
        <v>49.78</v>
      </c>
      <c r="D98" s="7" t="s">
        <v>11</v>
      </c>
      <c r="E98" s="18"/>
      <c r="F98" s="30">
        <f>C98*E98</f>
        <v>0</v>
      </c>
      <c r="G98" s="31"/>
    </row>
    <row r="99" spans="1:8" ht="15.75" thickBot="1" x14ac:dyDescent="0.3">
      <c r="A99" s="9"/>
      <c r="B99" s="22"/>
      <c r="C99" s="6"/>
      <c r="D99" s="7"/>
      <c r="E99" s="18"/>
      <c r="F99" s="30"/>
      <c r="G99" s="81">
        <f>F96+F97+F98</f>
        <v>0</v>
      </c>
    </row>
    <row r="100" spans="1:8" ht="15.75" thickBot="1" x14ac:dyDescent="0.3">
      <c r="A100" s="107" t="s">
        <v>63</v>
      </c>
      <c r="B100" s="108"/>
      <c r="C100" s="108"/>
      <c r="D100" s="108"/>
      <c r="E100" s="108"/>
      <c r="F100" s="108"/>
      <c r="G100" s="109"/>
    </row>
    <row r="101" spans="1:8" x14ac:dyDescent="0.25">
      <c r="A101" s="55">
        <v>1</v>
      </c>
      <c r="B101" s="55" t="s">
        <v>7</v>
      </c>
      <c r="C101" s="56"/>
      <c r="D101" s="57"/>
      <c r="E101" s="56"/>
      <c r="F101" s="56"/>
      <c r="G101" s="58"/>
    </row>
    <row r="102" spans="1:8" x14ac:dyDescent="0.25">
      <c r="A102" s="19">
        <v>1.1000000000000001</v>
      </c>
      <c r="B102" s="10" t="s">
        <v>40</v>
      </c>
      <c r="C102" s="95">
        <v>124.5</v>
      </c>
      <c r="D102" s="20" t="s">
        <v>8</v>
      </c>
      <c r="E102" s="21"/>
      <c r="F102" s="18">
        <f>C102*E102</f>
        <v>0</v>
      </c>
      <c r="G102" s="8"/>
    </row>
    <row r="103" spans="1:8" x14ac:dyDescent="0.25">
      <c r="A103" s="9">
        <v>1.2</v>
      </c>
      <c r="B103" s="10" t="s">
        <v>41</v>
      </c>
      <c r="C103" s="96">
        <v>124.5</v>
      </c>
      <c r="D103" s="20" t="s">
        <v>11</v>
      </c>
      <c r="E103" s="21"/>
      <c r="F103" s="18">
        <f>C103*E103</f>
        <v>0</v>
      </c>
      <c r="G103" s="8"/>
    </row>
    <row r="104" spans="1:8" x14ac:dyDescent="0.25">
      <c r="A104" s="19">
        <v>1.3</v>
      </c>
      <c r="B104" s="19" t="s">
        <v>21</v>
      </c>
      <c r="C104" s="95">
        <v>124.5</v>
      </c>
      <c r="D104" s="20" t="s">
        <v>11</v>
      </c>
      <c r="E104" s="21"/>
      <c r="F104" s="18">
        <f>C104*E104</f>
        <v>0</v>
      </c>
      <c r="G104" s="8"/>
    </row>
    <row r="105" spans="1:8" ht="29.25" x14ac:dyDescent="0.25">
      <c r="A105" s="9">
        <v>1.4</v>
      </c>
      <c r="B105" s="97" t="s">
        <v>39</v>
      </c>
      <c r="C105" s="95">
        <f>124.5*0.4</f>
        <v>49.800000000000004</v>
      </c>
      <c r="D105" s="20" t="s">
        <v>9</v>
      </c>
      <c r="E105" s="21"/>
      <c r="F105" s="18">
        <f>E105*C105</f>
        <v>0</v>
      </c>
      <c r="G105" s="45"/>
    </row>
    <row r="106" spans="1:8" x14ac:dyDescent="0.25">
      <c r="A106" s="9"/>
      <c r="B106" s="9"/>
      <c r="C106" s="34"/>
      <c r="D106" s="20"/>
      <c r="E106" s="21"/>
      <c r="F106" s="18"/>
      <c r="G106" s="45">
        <f>F102+F103+F104+F105</f>
        <v>0</v>
      </c>
    </row>
    <row r="107" spans="1:8" x14ac:dyDescent="0.25">
      <c r="A107" s="59">
        <v>2</v>
      </c>
      <c r="B107" s="59" t="s">
        <v>27</v>
      </c>
      <c r="C107" s="60"/>
      <c r="D107" s="61"/>
      <c r="E107" s="53"/>
      <c r="F107" s="62"/>
      <c r="G107" s="54"/>
    </row>
    <row r="108" spans="1:8" x14ac:dyDescent="0.25">
      <c r="A108" s="9">
        <v>1.5</v>
      </c>
      <c r="B108" s="19" t="s">
        <v>47</v>
      </c>
      <c r="C108" s="34">
        <f>124.5*0.55*0.1</f>
        <v>6.847500000000001</v>
      </c>
      <c r="D108" s="20" t="s">
        <v>9</v>
      </c>
      <c r="E108" s="21"/>
      <c r="F108" s="18">
        <f>E108*C108</f>
        <v>0</v>
      </c>
      <c r="G108" s="8"/>
    </row>
    <row r="109" spans="1:8" ht="29.25" x14ac:dyDescent="0.25">
      <c r="A109" s="9">
        <v>1.7</v>
      </c>
      <c r="B109" s="10" t="s">
        <v>28</v>
      </c>
      <c r="C109" s="6">
        <f>C108*0.2</f>
        <v>1.3695000000000004</v>
      </c>
      <c r="D109" s="7" t="s">
        <v>9</v>
      </c>
      <c r="E109" s="18"/>
      <c r="F109" s="18">
        <f>C109*E109</f>
        <v>0</v>
      </c>
      <c r="G109" s="8"/>
    </row>
    <row r="110" spans="1:8" x14ac:dyDescent="0.25">
      <c r="A110" s="9"/>
      <c r="B110" s="9"/>
      <c r="C110" s="6"/>
      <c r="D110" s="7"/>
      <c r="E110" s="18"/>
      <c r="F110" s="18"/>
      <c r="G110" s="45">
        <f>F108</f>
        <v>0</v>
      </c>
    </row>
    <row r="111" spans="1:8" x14ac:dyDescent="0.25">
      <c r="A111" s="23">
        <v>3</v>
      </c>
      <c r="B111" s="23" t="s">
        <v>10</v>
      </c>
      <c r="C111" s="24"/>
      <c r="D111" s="25"/>
      <c r="E111" s="27"/>
      <c r="F111" s="27"/>
      <c r="G111" s="54"/>
    </row>
    <row r="112" spans="1:8" ht="29.25" x14ac:dyDescent="0.25">
      <c r="A112" s="32">
        <v>2.1</v>
      </c>
      <c r="B112" s="33" t="s">
        <v>33</v>
      </c>
      <c r="C112" s="28">
        <f>124.5*0.2</f>
        <v>24.900000000000002</v>
      </c>
      <c r="D112" s="29" t="s">
        <v>9</v>
      </c>
      <c r="E112" s="30"/>
      <c r="F112" s="30">
        <f>C112*E112</f>
        <v>0</v>
      </c>
      <c r="G112" s="31"/>
      <c r="H112" s="100"/>
    </row>
    <row r="113" spans="1:7" ht="43.5" x14ac:dyDescent="0.25">
      <c r="A113" s="9">
        <v>2.2000000000000002</v>
      </c>
      <c r="B113" s="10" t="s">
        <v>50</v>
      </c>
      <c r="C113" s="6">
        <v>124.5</v>
      </c>
      <c r="D113" s="7" t="s">
        <v>8</v>
      </c>
      <c r="E113" s="8"/>
      <c r="F113" s="30">
        <f>C113*E113</f>
        <v>0</v>
      </c>
      <c r="G113" s="31"/>
    </row>
    <row r="114" spans="1:7" ht="29.25" x14ac:dyDescent="0.25">
      <c r="A114" s="9">
        <v>2.2999999999999998</v>
      </c>
      <c r="B114" s="22" t="s">
        <v>81</v>
      </c>
      <c r="C114" s="6">
        <v>124.2</v>
      </c>
      <c r="D114" s="7" t="s">
        <v>11</v>
      </c>
      <c r="E114" s="18"/>
      <c r="F114" s="30">
        <f>C114*E114</f>
        <v>0</v>
      </c>
      <c r="G114" s="31"/>
    </row>
    <row r="115" spans="1:7" x14ac:dyDescent="0.25">
      <c r="A115" s="9"/>
      <c r="B115" s="22"/>
      <c r="C115" s="6"/>
      <c r="D115" s="7"/>
      <c r="E115" s="18"/>
      <c r="F115" s="30"/>
      <c r="G115" s="81">
        <f>F112+F113+F114</f>
        <v>0</v>
      </c>
    </row>
    <row r="116" spans="1:7" x14ac:dyDescent="0.25">
      <c r="A116" s="98">
        <v>4</v>
      </c>
      <c r="B116" s="73" t="s">
        <v>67</v>
      </c>
      <c r="C116" s="24"/>
      <c r="D116" s="25"/>
      <c r="E116" s="27"/>
      <c r="F116" s="27"/>
      <c r="G116" s="26"/>
    </row>
    <row r="117" spans="1:7" x14ac:dyDescent="0.25">
      <c r="A117" s="9">
        <v>4.0999999999999996</v>
      </c>
      <c r="B117" s="22" t="s">
        <v>68</v>
      </c>
      <c r="C117" s="99">
        <v>1</v>
      </c>
      <c r="D117" s="7" t="s">
        <v>12</v>
      </c>
      <c r="E117" s="8"/>
      <c r="F117" s="30">
        <f>E117*C117</f>
        <v>0</v>
      </c>
      <c r="G117" s="81"/>
    </row>
    <row r="118" spans="1:7" x14ac:dyDescent="0.25">
      <c r="A118" s="9"/>
      <c r="B118" s="22"/>
      <c r="C118" s="6"/>
      <c r="D118" s="7"/>
      <c r="E118" s="18"/>
      <c r="F118" s="30"/>
      <c r="G118" s="81">
        <f>F117</f>
        <v>0</v>
      </c>
    </row>
    <row r="119" spans="1:7" ht="14.25" customHeight="1" x14ac:dyDescent="0.25">
      <c r="A119" s="126" t="s">
        <v>74</v>
      </c>
      <c r="B119" s="127"/>
      <c r="C119" s="127"/>
      <c r="D119" s="127"/>
      <c r="E119" s="127"/>
      <c r="F119" s="127"/>
      <c r="G119" s="128"/>
    </row>
    <row r="120" spans="1:7" x14ac:dyDescent="0.25">
      <c r="A120" s="71">
        <v>1</v>
      </c>
      <c r="B120" s="70" t="s">
        <v>7</v>
      </c>
      <c r="C120" s="70"/>
      <c r="D120" s="70"/>
      <c r="E120" s="70"/>
      <c r="F120" s="70"/>
      <c r="G120" s="70"/>
    </row>
    <row r="121" spans="1:7" ht="42" customHeight="1" x14ac:dyDescent="0.25">
      <c r="A121" s="67">
        <v>1.1000000000000001</v>
      </c>
      <c r="B121" s="68" t="s">
        <v>37</v>
      </c>
      <c r="C121" s="74" t="s">
        <v>32</v>
      </c>
      <c r="D121" s="93" t="s">
        <v>12</v>
      </c>
      <c r="E121" s="21"/>
      <c r="F121" s="21">
        <f>C121*E121</f>
        <v>0</v>
      </c>
      <c r="G121" s="69"/>
    </row>
    <row r="122" spans="1:7" ht="31.5" customHeight="1" x14ac:dyDescent="0.25">
      <c r="A122" s="9">
        <v>1.2</v>
      </c>
      <c r="B122" s="64" t="s">
        <v>29</v>
      </c>
      <c r="C122" s="87">
        <f>C127*1.3</f>
        <v>9.1727999999999987</v>
      </c>
      <c r="D122" s="77" t="s">
        <v>9</v>
      </c>
      <c r="E122" s="21"/>
      <c r="F122" s="21">
        <f>E122*C122</f>
        <v>0</v>
      </c>
      <c r="G122" s="31"/>
    </row>
    <row r="123" spans="1:7" ht="29.25" customHeight="1" x14ac:dyDescent="0.25">
      <c r="A123" s="67">
        <v>1.3</v>
      </c>
      <c r="B123" s="63" t="s">
        <v>55</v>
      </c>
      <c r="C123" s="75" t="s">
        <v>56</v>
      </c>
      <c r="D123" s="77" t="s">
        <v>11</v>
      </c>
      <c r="E123" s="86"/>
      <c r="F123" s="21">
        <f>E123*C123</f>
        <v>0</v>
      </c>
      <c r="G123" s="31"/>
    </row>
    <row r="124" spans="1:7" ht="17.25" customHeight="1" x14ac:dyDescent="0.25">
      <c r="A124" s="9">
        <v>1.4</v>
      </c>
      <c r="B124" s="63" t="s">
        <v>53</v>
      </c>
      <c r="C124" s="101">
        <v>11.76</v>
      </c>
      <c r="D124" s="77" t="s">
        <v>8</v>
      </c>
      <c r="E124" s="21"/>
      <c r="F124" s="84">
        <f>E124*C124</f>
        <v>0</v>
      </c>
      <c r="G124" s="31"/>
    </row>
    <row r="125" spans="1:7" ht="17.25" customHeight="1" x14ac:dyDescent="0.25">
      <c r="A125" s="9"/>
      <c r="B125" s="63"/>
      <c r="C125" s="63"/>
      <c r="D125" s="63"/>
      <c r="E125" s="63"/>
      <c r="F125" s="63"/>
      <c r="G125" s="81">
        <f>F121+F122+F123+F124</f>
        <v>0</v>
      </c>
    </row>
    <row r="126" spans="1:7" ht="17.25" customHeight="1" x14ac:dyDescent="0.25">
      <c r="A126" s="23">
        <v>2</v>
      </c>
      <c r="B126" s="65" t="s">
        <v>27</v>
      </c>
      <c r="C126" s="66"/>
      <c r="D126" s="66"/>
      <c r="E126" s="66"/>
      <c r="F126" s="66"/>
      <c r="G126" s="26"/>
    </row>
    <row r="127" spans="1:7" ht="18.75" customHeight="1" x14ac:dyDescent="0.25">
      <c r="A127" s="9">
        <v>2.1</v>
      </c>
      <c r="B127" s="63" t="s">
        <v>36</v>
      </c>
      <c r="C127" s="19">
        <f>C132*0.6/0.2</f>
        <v>7.0559999999999983</v>
      </c>
      <c r="D127" s="77" t="s">
        <v>8</v>
      </c>
      <c r="E127" s="21"/>
      <c r="F127" s="21">
        <f>C127*E127</f>
        <v>0</v>
      </c>
      <c r="G127" s="31"/>
    </row>
    <row r="128" spans="1:7" ht="28.5" customHeight="1" x14ac:dyDescent="0.25">
      <c r="A128" s="9">
        <v>2.2000000000000002</v>
      </c>
      <c r="B128" s="63" t="s">
        <v>34</v>
      </c>
      <c r="C128" s="101">
        <f>5.6*2.1*1*0.2</f>
        <v>2.3519999999999999</v>
      </c>
      <c r="D128" s="77" t="s">
        <v>9</v>
      </c>
      <c r="E128" s="21"/>
      <c r="F128" s="21">
        <f>E128*C128</f>
        <v>0</v>
      </c>
      <c r="G128" s="31"/>
    </row>
    <row r="129" spans="1:7" ht="12.75" customHeight="1" x14ac:dyDescent="0.25">
      <c r="A129" s="9"/>
      <c r="B129" s="63"/>
      <c r="C129" s="63"/>
      <c r="D129" s="63"/>
      <c r="E129" s="63"/>
      <c r="F129" s="63"/>
      <c r="G129" s="81">
        <f>F127+F128</f>
        <v>0</v>
      </c>
    </row>
    <row r="130" spans="1:7" ht="28.5" customHeight="1" x14ac:dyDescent="0.25">
      <c r="A130" s="23">
        <v>3</v>
      </c>
      <c r="B130" s="65" t="s">
        <v>10</v>
      </c>
      <c r="C130" s="66"/>
      <c r="D130" s="66"/>
      <c r="E130" s="66"/>
      <c r="F130" s="66"/>
      <c r="G130" s="26"/>
    </row>
    <row r="131" spans="1:7" ht="31.5" customHeight="1" x14ac:dyDescent="0.25">
      <c r="A131" s="32">
        <v>3.1</v>
      </c>
      <c r="B131" s="72" t="s">
        <v>30</v>
      </c>
      <c r="C131" s="90">
        <f>C132*0.4/0.2</f>
        <v>4.7039999999999997</v>
      </c>
      <c r="D131" s="78" t="s">
        <v>9</v>
      </c>
      <c r="E131" s="88"/>
      <c r="F131" s="80">
        <f>E131*C131</f>
        <v>0</v>
      </c>
      <c r="G131" s="31"/>
    </row>
    <row r="132" spans="1:7" ht="43.5" customHeight="1" x14ac:dyDescent="0.25">
      <c r="A132" s="9">
        <v>3.2</v>
      </c>
      <c r="B132" s="63" t="s">
        <v>54</v>
      </c>
      <c r="C132" s="19">
        <f>5.6*2.1*1*0.2</f>
        <v>2.3519999999999999</v>
      </c>
      <c r="D132" s="77" t="s">
        <v>9</v>
      </c>
      <c r="E132" s="89"/>
      <c r="F132" s="80">
        <f>E132*C132</f>
        <v>0</v>
      </c>
      <c r="G132" s="31"/>
    </row>
    <row r="133" spans="1:7" ht="16.5" customHeight="1" x14ac:dyDescent="0.25">
      <c r="A133" s="9"/>
      <c r="B133" s="63"/>
      <c r="C133" s="63"/>
      <c r="D133" s="63"/>
      <c r="E133" s="63"/>
      <c r="F133" s="63"/>
      <c r="G133" s="81">
        <f>F131+F132</f>
        <v>0</v>
      </c>
    </row>
    <row r="134" spans="1:7" ht="19.5" customHeight="1" x14ac:dyDescent="0.25">
      <c r="A134" s="104" t="s">
        <v>75</v>
      </c>
      <c r="B134" s="105"/>
      <c r="C134" s="105"/>
      <c r="D134" s="105"/>
      <c r="E134" s="105"/>
      <c r="F134" s="105"/>
      <c r="G134" s="106"/>
    </row>
    <row r="135" spans="1:7" ht="21.75" customHeight="1" x14ac:dyDescent="0.25">
      <c r="A135" s="71">
        <v>1</v>
      </c>
      <c r="B135" s="70" t="s">
        <v>7</v>
      </c>
      <c r="C135" s="70"/>
      <c r="D135" s="70"/>
      <c r="E135" s="70"/>
      <c r="F135" s="70"/>
      <c r="G135" s="70"/>
    </row>
    <row r="136" spans="1:7" ht="47.25" customHeight="1" x14ac:dyDescent="0.25">
      <c r="A136" s="67">
        <v>1.1000000000000001</v>
      </c>
      <c r="B136" s="68" t="s">
        <v>37</v>
      </c>
      <c r="C136" s="74" t="s">
        <v>32</v>
      </c>
      <c r="D136" s="93" t="s">
        <v>12</v>
      </c>
      <c r="E136" s="21"/>
      <c r="F136" s="21">
        <f>C136*E136</f>
        <v>0</v>
      </c>
      <c r="G136" s="69"/>
    </row>
    <row r="137" spans="1:7" ht="32.25" customHeight="1" x14ac:dyDescent="0.25">
      <c r="A137" s="9">
        <v>1.2</v>
      </c>
      <c r="B137" s="64" t="s">
        <v>29</v>
      </c>
      <c r="C137" s="87">
        <f>C142*1.3</f>
        <v>6.63</v>
      </c>
      <c r="D137" s="77" t="s">
        <v>9</v>
      </c>
      <c r="E137" s="21"/>
      <c r="F137" s="21">
        <f>E137*C137</f>
        <v>0</v>
      </c>
      <c r="G137" s="31"/>
    </row>
    <row r="138" spans="1:7" ht="22.5" customHeight="1" x14ac:dyDescent="0.25">
      <c r="A138" s="9">
        <v>1.3</v>
      </c>
      <c r="B138" s="63" t="s">
        <v>55</v>
      </c>
      <c r="C138" s="75" t="s">
        <v>76</v>
      </c>
      <c r="D138" s="77" t="s">
        <v>11</v>
      </c>
      <c r="E138" s="86"/>
      <c r="F138" s="21">
        <f>E138*C138</f>
        <v>0</v>
      </c>
      <c r="G138" s="31"/>
    </row>
    <row r="139" spans="1:7" ht="21" customHeight="1" x14ac:dyDescent="0.25">
      <c r="A139" s="67">
        <v>1.4</v>
      </c>
      <c r="B139" s="63" t="s">
        <v>65</v>
      </c>
      <c r="C139" s="103">
        <f>5*1.7*1</f>
        <v>8.5</v>
      </c>
      <c r="D139" s="77" t="s">
        <v>8</v>
      </c>
      <c r="E139" s="85"/>
      <c r="F139" s="84">
        <f>C139*E139</f>
        <v>0</v>
      </c>
      <c r="G139" s="31"/>
    </row>
    <row r="140" spans="1:7" ht="16.5" customHeight="1" x14ac:dyDescent="0.25">
      <c r="A140" s="110"/>
      <c r="B140" s="111"/>
      <c r="C140" s="111"/>
      <c r="D140" s="111"/>
      <c r="E140" s="111"/>
      <c r="F140" s="112"/>
      <c r="G140" s="81">
        <f>F136+F137+F138+F139</f>
        <v>0</v>
      </c>
    </row>
    <row r="141" spans="1:7" ht="18" customHeight="1" x14ac:dyDescent="0.25">
      <c r="A141" s="23">
        <v>2</v>
      </c>
      <c r="B141" s="65" t="s">
        <v>27</v>
      </c>
      <c r="C141" s="66"/>
      <c r="D141" s="66"/>
      <c r="E141" s="66"/>
      <c r="F141" s="66"/>
      <c r="G141" s="26"/>
    </row>
    <row r="142" spans="1:7" ht="15.75" customHeight="1" x14ac:dyDescent="0.25">
      <c r="A142" s="9">
        <v>2.1</v>
      </c>
      <c r="B142" s="63" t="s">
        <v>36</v>
      </c>
      <c r="C142" s="90">
        <f>C147*0.6/0.2</f>
        <v>5.0999999999999996</v>
      </c>
      <c r="D142" s="77" t="s">
        <v>8</v>
      </c>
      <c r="E142" s="21"/>
      <c r="F142" s="21">
        <f>C142*E142</f>
        <v>0</v>
      </c>
      <c r="G142" s="31"/>
    </row>
    <row r="143" spans="1:7" ht="34.5" customHeight="1" x14ac:dyDescent="0.25">
      <c r="A143" s="9">
        <v>2.2000000000000002</v>
      </c>
      <c r="B143" s="63" t="s">
        <v>34</v>
      </c>
      <c r="C143" s="34">
        <f>5*1.7*0.2</f>
        <v>1.7000000000000002</v>
      </c>
      <c r="D143" s="77" t="s">
        <v>9</v>
      </c>
      <c r="E143" s="21"/>
      <c r="F143" s="21">
        <f>E143*C143</f>
        <v>0</v>
      </c>
      <c r="G143" s="31"/>
    </row>
    <row r="144" spans="1:7" ht="17.25" customHeight="1" x14ac:dyDescent="0.25">
      <c r="A144" s="9"/>
      <c r="B144" s="63"/>
      <c r="C144" s="63"/>
      <c r="D144" s="63"/>
      <c r="E144" s="63"/>
      <c r="F144" s="63"/>
      <c r="G144" s="81">
        <f>F142+F143</f>
        <v>0</v>
      </c>
    </row>
    <row r="145" spans="1:7" ht="18" customHeight="1" x14ac:dyDescent="0.25">
      <c r="A145" s="23">
        <v>3</v>
      </c>
      <c r="B145" s="65" t="s">
        <v>10</v>
      </c>
      <c r="C145" s="66"/>
      <c r="D145" s="66"/>
      <c r="E145" s="66"/>
      <c r="F145" s="66"/>
      <c r="G145" s="26"/>
    </row>
    <row r="146" spans="1:7" ht="38.25" customHeight="1" x14ac:dyDescent="0.25">
      <c r="A146" s="32">
        <v>3.1</v>
      </c>
      <c r="B146" s="72" t="s">
        <v>30</v>
      </c>
      <c r="C146" s="90">
        <f>C147*0.4/0.2</f>
        <v>3.4000000000000008</v>
      </c>
      <c r="D146" s="78" t="s">
        <v>9</v>
      </c>
      <c r="E146" s="88"/>
      <c r="F146" s="80">
        <f>E146*C146</f>
        <v>0</v>
      </c>
      <c r="G146" s="31"/>
    </row>
    <row r="147" spans="1:7" ht="48" customHeight="1" x14ac:dyDescent="0.25">
      <c r="A147" s="9">
        <v>3.2</v>
      </c>
      <c r="B147" s="63" t="s">
        <v>38</v>
      </c>
      <c r="C147" s="34">
        <f>5*1.7*1*0.2</f>
        <v>1.7000000000000002</v>
      </c>
      <c r="D147" s="77" t="s">
        <v>9</v>
      </c>
      <c r="E147" s="89"/>
      <c r="F147" s="80">
        <f>E147*C147</f>
        <v>0</v>
      </c>
      <c r="G147" s="31"/>
    </row>
    <row r="148" spans="1:7" ht="18" customHeight="1" x14ac:dyDescent="0.25">
      <c r="A148" s="9"/>
      <c r="B148" s="63"/>
      <c r="C148" s="63"/>
      <c r="D148" s="63"/>
      <c r="E148" s="63"/>
      <c r="F148" s="63"/>
      <c r="G148" s="81">
        <f>F146+F147</f>
        <v>0</v>
      </c>
    </row>
    <row r="149" spans="1:7" ht="21.75" customHeight="1" x14ac:dyDescent="0.25">
      <c r="A149" s="104" t="s">
        <v>77</v>
      </c>
      <c r="B149" s="105"/>
      <c r="C149" s="105"/>
      <c r="D149" s="105"/>
      <c r="E149" s="105"/>
      <c r="F149" s="105"/>
      <c r="G149" s="106"/>
    </row>
    <row r="150" spans="1:7" ht="18" customHeight="1" x14ac:dyDescent="0.25">
      <c r="A150" s="71">
        <v>1</v>
      </c>
      <c r="B150" s="70" t="s">
        <v>7</v>
      </c>
      <c r="C150" s="70"/>
      <c r="D150" s="70"/>
      <c r="E150" s="70"/>
      <c r="F150" s="70"/>
      <c r="G150" s="70"/>
    </row>
    <row r="151" spans="1:7" ht="36.75" customHeight="1" x14ac:dyDescent="0.25">
      <c r="A151" s="67">
        <v>1.1000000000000001</v>
      </c>
      <c r="B151" s="68" t="s">
        <v>37</v>
      </c>
      <c r="C151" s="74" t="s">
        <v>32</v>
      </c>
      <c r="D151" s="76" t="s">
        <v>12</v>
      </c>
      <c r="E151" s="84"/>
      <c r="F151" s="21">
        <f>E151*C151</f>
        <v>0</v>
      </c>
      <c r="G151" s="69"/>
    </row>
    <row r="152" spans="1:7" ht="34.5" customHeight="1" x14ac:dyDescent="0.25">
      <c r="A152" s="9">
        <v>1.2</v>
      </c>
      <c r="B152" s="64" t="s">
        <v>29</v>
      </c>
      <c r="C152" s="87">
        <f>C157*1.3</f>
        <v>12.495600000000001</v>
      </c>
      <c r="D152" s="77" t="s">
        <v>9</v>
      </c>
      <c r="E152" s="21"/>
      <c r="F152" s="21">
        <f>E152*C152</f>
        <v>0</v>
      </c>
      <c r="G152" s="31"/>
    </row>
    <row r="153" spans="1:7" ht="20.25" customHeight="1" x14ac:dyDescent="0.25">
      <c r="A153" s="9">
        <v>1.3</v>
      </c>
      <c r="B153" s="63" t="s">
        <v>55</v>
      </c>
      <c r="C153" s="19">
        <f>8.9*1.8*2</f>
        <v>32.04</v>
      </c>
      <c r="D153" s="77" t="s">
        <v>11</v>
      </c>
      <c r="E153" s="86"/>
      <c r="F153" s="21">
        <f>E153*C153</f>
        <v>0</v>
      </c>
      <c r="G153" s="31"/>
    </row>
    <row r="154" spans="1:7" ht="26.25" customHeight="1" x14ac:dyDescent="0.25">
      <c r="A154" s="67">
        <v>1.4</v>
      </c>
      <c r="B154" s="63" t="s">
        <v>64</v>
      </c>
      <c r="C154" s="101">
        <f>8.9*1.8*1</f>
        <v>16.02</v>
      </c>
      <c r="D154" s="77" t="s">
        <v>8</v>
      </c>
      <c r="E154" s="85"/>
      <c r="F154" s="84">
        <f>C154*E154</f>
        <v>0</v>
      </c>
      <c r="G154" s="31"/>
    </row>
    <row r="155" spans="1:7" ht="19.5" customHeight="1" x14ac:dyDescent="0.25">
      <c r="A155" s="9"/>
      <c r="B155" s="63"/>
      <c r="C155" s="63"/>
      <c r="D155" s="63"/>
      <c r="E155" s="63"/>
      <c r="F155" s="63"/>
      <c r="G155" s="81">
        <f>F151+F152+F153+F154</f>
        <v>0</v>
      </c>
    </row>
    <row r="156" spans="1:7" ht="20.25" customHeight="1" x14ac:dyDescent="0.25">
      <c r="A156" s="23">
        <v>2</v>
      </c>
      <c r="B156" s="65" t="s">
        <v>27</v>
      </c>
      <c r="C156" s="66"/>
      <c r="D156" s="66"/>
      <c r="E156" s="66"/>
      <c r="F156" s="66"/>
      <c r="G156" s="26"/>
    </row>
    <row r="157" spans="1:7" ht="22.5" customHeight="1" x14ac:dyDescent="0.25">
      <c r="A157" s="9">
        <v>2.1</v>
      </c>
      <c r="B157" s="63" t="s">
        <v>36</v>
      </c>
      <c r="C157" s="102">
        <f>C162*0.6/0.2</f>
        <v>9.6120000000000001</v>
      </c>
      <c r="D157" s="77" t="s">
        <v>8</v>
      </c>
      <c r="E157" s="21"/>
      <c r="F157" s="21">
        <f>C157*E157</f>
        <v>0</v>
      </c>
      <c r="G157" s="31"/>
    </row>
    <row r="158" spans="1:7" ht="35.25" customHeight="1" x14ac:dyDescent="0.25">
      <c r="A158" s="9">
        <v>2.2000000000000002</v>
      </c>
      <c r="B158" s="63" t="s">
        <v>34</v>
      </c>
      <c r="C158" s="19">
        <f>8.9*1.8*0.2</f>
        <v>3.2040000000000002</v>
      </c>
      <c r="D158" s="77" t="s">
        <v>9</v>
      </c>
      <c r="E158" s="21"/>
      <c r="F158" s="21">
        <f>E158*C158</f>
        <v>0</v>
      </c>
      <c r="G158" s="31"/>
    </row>
    <row r="159" spans="1:7" ht="18.75" customHeight="1" x14ac:dyDescent="0.25">
      <c r="A159" s="9"/>
      <c r="B159" s="63"/>
      <c r="C159" s="63"/>
      <c r="D159" s="63"/>
      <c r="E159" s="63"/>
      <c r="F159" s="63"/>
      <c r="G159" s="81">
        <f>F157+F158</f>
        <v>0</v>
      </c>
    </row>
    <row r="160" spans="1:7" ht="19.5" customHeight="1" x14ac:dyDescent="0.25">
      <c r="A160" s="23">
        <v>3</v>
      </c>
      <c r="B160" s="65" t="s">
        <v>10</v>
      </c>
      <c r="C160" s="66"/>
      <c r="D160" s="66"/>
      <c r="E160" s="66"/>
      <c r="F160" s="66"/>
      <c r="G160" s="26"/>
    </row>
    <row r="161" spans="1:7" ht="29.25" customHeight="1" x14ac:dyDescent="0.25">
      <c r="A161" s="32">
        <v>3.1</v>
      </c>
      <c r="B161" s="72" t="s">
        <v>30</v>
      </c>
      <c r="C161" s="102">
        <f>C162*0.4/0.2</f>
        <v>6.4080000000000004</v>
      </c>
      <c r="D161" s="78" t="s">
        <v>9</v>
      </c>
      <c r="E161" s="88"/>
      <c r="F161" s="80">
        <f>E161*C161</f>
        <v>0</v>
      </c>
      <c r="G161" s="31"/>
    </row>
    <row r="162" spans="1:7" ht="45" customHeight="1" x14ac:dyDescent="0.25">
      <c r="A162" s="9">
        <v>3.2</v>
      </c>
      <c r="B162" s="63" t="s">
        <v>38</v>
      </c>
      <c r="C162" s="19">
        <f>8.9*1.8*1*0.2</f>
        <v>3.2040000000000002</v>
      </c>
      <c r="D162" s="77" t="s">
        <v>9</v>
      </c>
      <c r="E162" s="89"/>
      <c r="F162" s="80">
        <f>E162*C162</f>
        <v>0</v>
      </c>
      <c r="G162" s="31"/>
    </row>
    <row r="163" spans="1:7" ht="18" customHeight="1" x14ac:dyDescent="0.25">
      <c r="A163" s="9"/>
      <c r="B163" s="63"/>
      <c r="C163" s="63"/>
      <c r="D163" s="63"/>
      <c r="E163" s="63"/>
      <c r="F163" s="63"/>
      <c r="G163" s="81">
        <f>F161+F162</f>
        <v>0</v>
      </c>
    </row>
    <row r="164" spans="1:7" x14ac:dyDescent="0.25">
      <c r="A164" s="104" t="s">
        <v>82</v>
      </c>
      <c r="B164" s="105"/>
      <c r="C164" s="105"/>
      <c r="D164" s="105"/>
      <c r="E164" s="105"/>
      <c r="F164" s="105"/>
      <c r="G164" s="106"/>
    </row>
    <row r="165" spans="1:7" x14ac:dyDescent="0.25">
      <c r="A165" s="71">
        <v>10</v>
      </c>
      <c r="B165" s="70" t="s">
        <v>7</v>
      </c>
      <c r="C165" s="70"/>
      <c r="D165" s="70"/>
      <c r="E165" s="70"/>
      <c r="F165" s="70"/>
      <c r="G165" s="70"/>
    </row>
    <row r="166" spans="1:7" ht="28.5" x14ac:dyDescent="0.25">
      <c r="A166" s="67">
        <v>10.1</v>
      </c>
      <c r="B166" s="68" t="s">
        <v>37</v>
      </c>
      <c r="C166" s="74" t="s">
        <v>32</v>
      </c>
      <c r="D166" s="93" t="s">
        <v>12</v>
      </c>
      <c r="E166" s="21"/>
      <c r="F166" s="21">
        <f>E166*C166</f>
        <v>0</v>
      </c>
      <c r="G166" s="69"/>
    </row>
    <row r="167" spans="1:7" ht="29.25" x14ac:dyDescent="0.25">
      <c r="A167" s="9">
        <v>10.199999999999999</v>
      </c>
      <c r="B167" s="64" t="s">
        <v>29</v>
      </c>
      <c r="C167" s="87">
        <f>C172*1.3</f>
        <v>14.188199999999998</v>
      </c>
      <c r="D167" s="77" t="s">
        <v>9</v>
      </c>
      <c r="E167" s="21"/>
      <c r="F167" s="21">
        <f>E167*C167</f>
        <v>0</v>
      </c>
      <c r="G167" s="31"/>
    </row>
    <row r="168" spans="1:7" x14ac:dyDescent="0.25">
      <c r="A168" s="9">
        <v>1.3</v>
      </c>
      <c r="B168" s="64" t="s">
        <v>55</v>
      </c>
      <c r="C168" s="19">
        <f>10.7*1.7*2</f>
        <v>36.379999999999995</v>
      </c>
      <c r="D168" s="77" t="s">
        <v>11</v>
      </c>
      <c r="E168" s="21"/>
      <c r="F168" s="21">
        <f>E168*C168</f>
        <v>0</v>
      </c>
      <c r="G168" s="31"/>
    </row>
    <row r="169" spans="1:7" x14ac:dyDescent="0.25">
      <c r="A169" s="67">
        <v>10.3</v>
      </c>
      <c r="B169" s="63" t="s">
        <v>66</v>
      </c>
      <c r="C169" s="101">
        <f>10.7*1.7*1</f>
        <v>18.189999999999998</v>
      </c>
      <c r="D169" s="77" t="s">
        <v>8</v>
      </c>
      <c r="E169" s="85"/>
      <c r="F169" s="84">
        <f>C169*E169</f>
        <v>0</v>
      </c>
      <c r="G169" s="31"/>
    </row>
    <row r="170" spans="1:7" x14ac:dyDescent="0.25">
      <c r="A170" s="9"/>
      <c r="B170" s="63"/>
      <c r="C170" s="63"/>
      <c r="D170" s="63"/>
      <c r="E170" s="63"/>
      <c r="F170" s="63"/>
      <c r="G170" s="81">
        <f>F166+F167+F168+F169</f>
        <v>0</v>
      </c>
    </row>
    <row r="171" spans="1:7" x14ac:dyDescent="0.25">
      <c r="A171" s="23">
        <v>11</v>
      </c>
      <c r="B171" s="65" t="s">
        <v>27</v>
      </c>
      <c r="C171" s="66"/>
      <c r="D171" s="66"/>
      <c r="E171" s="66"/>
      <c r="F171" s="66"/>
      <c r="G171" s="26"/>
    </row>
    <row r="172" spans="1:7" x14ac:dyDescent="0.25">
      <c r="A172" s="9">
        <v>11.1</v>
      </c>
      <c r="B172" s="63" t="s">
        <v>36</v>
      </c>
      <c r="C172" s="102">
        <f>C177*0.6/0.2</f>
        <v>10.913999999999998</v>
      </c>
      <c r="D172" s="77" t="s">
        <v>8</v>
      </c>
      <c r="E172" s="21"/>
      <c r="F172" s="21">
        <f>C172*E172</f>
        <v>0</v>
      </c>
      <c r="G172" s="31"/>
    </row>
    <row r="173" spans="1:7" ht="28.5" x14ac:dyDescent="0.25">
      <c r="A173" s="9">
        <v>11.2</v>
      </c>
      <c r="B173" s="63" t="s">
        <v>34</v>
      </c>
      <c r="C173" s="19">
        <f>10.7*1.7*0.2</f>
        <v>3.6379999999999999</v>
      </c>
      <c r="D173" s="77" t="s">
        <v>9</v>
      </c>
      <c r="E173" s="21"/>
      <c r="F173" s="21">
        <f>E173*C173</f>
        <v>0</v>
      </c>
      <c r="G173" s="31"/>
    </row>
    <row r="174" spans="1:7" x14ac:dyDescent="0.25">
      <c r="A174" s="9"/>
      <c r="B174" s="63"/>
      <c r="C174" s="63"/>
      <c r="D174" s="63"/>
      <c r="E174" s="63"/>
      <c r="F174" s="63"/>
      <c r="G174" s="81">
        <f>F172+F173</f>
        <v>0</v>
      </c>
    </row>
    <row r="175" spans="1:7" x14ac:dyDescent="0.25">
      <c r="A175" s="23">
        <v>12</v>
      </c>
      <c r="B175" s="65" t="s">
        <v>10</v>
      </c>
      <c r="C175" s="66"/>
      <c r="D175" s="66"/>
      <c r="E175" s="66"/>
      <c r="F175" s="66"/>
      <c r="G175" s="26"/>
    </row>
    <row r="176" spans="1:7" ht="33" customHeight="1" x14ac:dyDescent="0.25">
      <c r="A176" s="32">
        <v>12.1</v>
      </c>
      <c r="B176" s="72" t="s">
        <v>30</v>
      </c>
      <c r="C176" s="96">
        <f>C177*0.4/0.2</f>
        <v>7.2759999999999998</v>
      </c>
      <c r="D176" s="78" t="s">
        <v>9</v>
      </c>
      <c r="E176" s="88"/>
      <c r="F176" s="80">
        <f>E176*C176</f>
        <v>0</v>
      </c>
      <c r="G176" s="31"/>
    </row>
    <row r="177" spans="1:7" ht="28.5" x14ac:dyDescent="0.25">
      <c r="A177" s="9">
        <v>12.2</v>
      </c>
      <c r="B177" s="63" t="s">
        <v>38</v>
      </c>
      <c r="C177" s="101">
        <f>10.7*1.7*1*0.2</f>
        <v>3.6379999999999999</v>
      </c>
      <c r="D177" s="77" t="s">
        <v>9</v>
      </c>
      <c r="E177" s="89"/>
      <c r="F177" s="80">
        <f>E177*C177</f>
        <v>0</v>
      </c>
      <c r="G177" s="31"/>
    </row>
    <row r="178" spans="1:7" x14ac:dyDescent="0.25">
      <c r="A178" s="9"/>
      <c r="B178" s="63"/>
      <c r="C178" s="63"/>
      <c r="D178" s="63"/>
      <c r="E178" s="63"/>
      <c r="F178" s="63"/>
      <c r="G178" s="81">
        <f>F176+F177</f>
        <v>0</v>
      </c>
    </row>
    <row r="179" spans="1:7" x14ac:dyDescent="0.25">
      <c r="A179" s="110"/>
      <c r="B179" s="111"/>
      <c r="C179" s="111"/>
      <c r="D179" s="111"/>
      <c r="E179" s="111"/>
      <c r="F179" s="111"/>
      <c r="G179" s="112"/>
    </row>
    <row r="180" spans="1:7" x14ac:dyDescent="0.25">
      <c r="A180" s="23">
        <v>13</v>
      </c>
      <c r="B180" s="73" t="s">
        <v>31</v>
      </c>
      <c r="C180" s="24"/>
      <c r="D180" s="25"/>
      <c r="E180" s="27"/>
      <c r="F180" s="27"/>
      <c r="G180" s="26"/>
    </row>
    <row r="181" spans="1:7" ht="43.5" x14ac:dyDescent="0.25">
      <c r="A181" s="9">
        <v>13.1</v>
      </c>
      <c r="B181" s="22" t="s">
        <v>78</v>
      </c>
      <c r="C181" s="6">
        <v>1</v>
      </c>
      <c r="D181" s="7" t="s">
        <v>12</v>
      </c>
      <c r="E181" s="18"/>
      <c r="F181" s="30">
        <f>C181*E181</f>
        <v>0</v>
      </c>
      <c r="G181" s="31"/>
    </row>
    <row r="182" spans="1:7" x14ac:dyDescent="0.25">
      <c r="A182" s="9"/>
      <c r="B182" s="22"/>
      <c r="C182" s="6"/>
      <c r="D182" s="7"/>
      <c r="E182" s="18"/>
      <c r="F182" s="30"/>
      <c r="G182" s="81">
        <f>C181*F181</f>
        <v>0</v>
      </c>
    </row>
    <row r="183" spans="1:7" x14ac:dyDescent="0.25">
      <c r="A183" s="23">
        <v>14</v>
      </c>
      <c r="B183" s="23" t="s">
        <v>70</v>
      </c>
      <c r="C183" s="24"/>
      <c r="D183" s="25"/>
      <c r="E183" s="27"/>
      <c r="F183" s="27"/>
      <c r="G183" s="43"/>
    </row>
    <row r="184" spans="1:7" x14ac:dyDescent="0.25">
      <c r="A184" s="9">
        <v>14.1</v>
      </c>
      <c r="B184" s="9" t="s">
        <v>69</v>
      </c>
      <c r="C184" s="6">
        <v>1</v>
      </c>
      <c r="D184" s="7" t="s">
        <v>12</v>
      </c>
      <c r="E184" s="18"/>
      <c r="F184" s="18">
        <f>C184*E184</f>
        <v>0</v>
      </c>
      <c r="G184" s="45">
        <f>F184</f>
        <v>0</v>
      </c>
    </row>
    <row r="185" spans="1:7" ht="8.25" customHeight="1" thickBot="1" x14ac:dyDescent="0.3">
      <c r="A185" s="11"/>
      <c r="B185" s="11"/>
      <c r="C185" s="91"/>
      <c r="D185" s="12"/>
      <c r="E185" s="92"/>
      <c r="F185" s="92"/>
      <c r="G185" s="94"/>
    </row>
    <row r="186" spans="1:7" ht="15.75" thickBot="1" x14ac:dyDescent="0.3">
      <c r="A186" s="11"/>
      <c r="B186" s="11"/>
      <c r="C186" s="11"/>
      <c r="D186" s="12"/>
      <c r="E186" s="11"/>
      <c r="F186" s="47" t="s">
        <v>22</v>
      </c>
      <c r="G186" s="44">
        <f>G26+G30+G35+G42+G46+G51+G58+G62+G67+G74+G78+G83+G90+G94+G99+G106+G110+G115+G118+G125+G129+G133+G140+G144+G148+G155+G159+G163+G170+G174+G178+G182+G184</f>
        <v>0</v>
      </c>
    </row>
    <row r="187" spans="1:7" x14ac:dyDescent="0.25">
      <c r="A187" s="11"/>
    </row>
    <row r="188" spans="1:7" x14ac:dyDescent="0.25">
      <c r="A188" s="1"/>
      <c r="B188" s="1"/>
      <c r="C188" s="123" t="s">
        <v>19</v>
      </c>
      <c r="D188" s="124"/>
      <c r="E188" s="125"/>
      <c r="F188" s="13">
        <v>0.1</v>
      </c>
      <c r="G188" s="21">
        <f>G186*F188</f>
        <v>0</v>
      </c>
    </row>
    <row r="189" spans="1:7" x14ac:dyDescent="0.25">
      <c r="A189" s="1"/>
      <c r="B189" s="1"/>
      <c r="C189" s="117" t="s">
        <v>13</v>
      </c>
      <c r="D189" s="118"/>
      <c r="E189" s="119"/>
      <c r="F189" s="13">
        <v>5.0000000000000001E-4</v>
      </c>
      <c r="G189" s="51">
        <f>G186*F189</f>
        <v>0</v>
      </c>
    </row>
    <row r="190" spans="1:7" x14ac:dyDescent="0.25">
      <c r="A190" s="1"/>
      <c r="B190" s="1"/>
      <c r="C190" s="117" t="s">
        <v>14</v>
      </c>
      <c r="D190" s="118"/>
      <c r="E190" s="119"/>
      <c r="F190" s="13">
        <v>0.03</v>
      </c>
      <c r="G190" s="51">
        <f>G186*F190</f>
        <v>0</v>
      </c>
    </row>
    <row r="191" spans="1:7" ht="15.75" x14ac:dyDescent="0.25">
      <c r="A191" s="1"/>
      <c r="B191" s="14"/>
      <c r="C191" s="117" t="s">
        <v>15</v>
      </c>
      <c r="D191" s="118"/>
      <c r="E191" s="119"/>
      <c r="F191" s="13">
        <v>0.01</v>
      </c>
      <c r="G191" s="51">
        <f>G186*F191</f>
        <v>0</v>
      </c>
    </row>
    <row r="192" spans="1:7" x14ac:dyDescent="0.25">
      <c r="A192" s="1"/>
      <c r="B192" s="15"/>
      <c r="C192" s="117" t="s">
        <v>16</v>
      </c>
      <c r="D192" s="118"/>
      <c r="E192" s="119"/>
      <c r="F192" s="13">
        <v>1E-3</v>
      </c>
      <c r="G192" s="51">
        <f>G186*F192</f>
        <v>0</v>
      </c>
    </row>
    <row r="193" spans="1:7" ht="15.75" x14ac:dyDescent="0.25">
      <c r="A193" s="1"/>
      <c r="B193" s="14"/>
      <c r="C193" s="117" t="s">
        <v>17</v>
      </c>
      <c r="D193" s="118"/>
      <c r="E193" s="119"/>
      <c r="F193" s="13">
        <v>0.03</v>
      </c>
      <c r="G193" s="51">
        <f>G186*F193</f>
        <v>0</v>
      </c>
    </row>
    <row r="194" spans="1:7" x14ac:dyDescent="0.25">
      <c r="A194" s="1"/>
      <c r="B194" s="16"/>
      <c r="C194" s="117" t="s">
        <v>20</v>
      </c>
      <c r="D194" s="118"/>
      <c r="E194" s="119"/>
      <c r="F194" s="46">
        <v>0.18</v>
      </c>
      <c r="G194" s="51">
        <f>G188*F194</f>
        <v>0</v>
      </c>
    </row>
    <row r="195" spans="1:7" x14ac:dyDescent="0.25">
      <c r="A195" s="1"/>
      <c r="B195" s="1"/>
      <c r="C195" s="120" t="s">
        <v>18</v>
      </c>
      <c r="D195" s="121"/>
      <c r="E195" s="121"/>
      <c r="F195" s="122"/>
      <c r="G195" s="53">
        <f>G188+G189+G190+G191+G192+G193+G194</f>
        <v>0</v>
      </c>
    </row>
    <row r="196" spans="1:7" ht="15.75" thickBot="1" x14ac:dyDescent="0.3">
      <c r="A196" s="1"/>
      <c r="B196" s="17"/>
      <c r="C196" s="49"/>
      <c r="D196" s="49"/>
      <c r="E196" s="49"/>
      <c r="F196" s="50"/>
      <c r="G196" s="48"/>
    </row>
    <row r="197" spans="1:7" ht="16.5" thickBot="1" x14ac:dyDescent="0.3">
      <c r="A197" s="1"/>
      <c r="B197" s="14"/>
      <c r="C197" s="1"/>
      <c r="D197" s="1"/>
      <c r="E197" s="113" t="s">
        <v>23</v>
      </c>
      <c r="F197" s="114"/>
      <c r="G197" s="52">
        <f>G186+G195</f>
        <v>0</v>
      </c>
    </row>
  </sheetData>
  <mergeCells count="23">
    <mergeCell ref="A164:G164"/>
    <mergeCell ref="A179:G179"/>
    <mergeCell ref="E197:F197"/>
    <mergeCell ref="A12:G12"/>
    <mergeCell ref="A13:G13"/>
    <mergeCell ref="C193:E193"/>
    <mergeCell ref="C190:E190"/>
    <mergeCell ref="C191:E191"/>
    <mergeCell ref="C195:F195"/>
    <mergeCell ref="C189:E189"/>
    <mergeCell ref="C188:E188"/>
    <mergeCell ref="C192:E192"/>
    <mergeCell ref="C194:E194"/>
    <mergeCell ref="A20:G20"/>
    <mergeCell ref="A119:G119"/>
    <mergeCell ref="A134:G134"/>
    <mergeCell ref="A149:G149"/>
    <mergeCell ref="A36:G36"/>
    <mergeCell ref="A52:G52"/>
    <mergeCell ref="A68:G68"/>
    <mergeCell ref="A84:G84"/>
    <mergeCell ref="A100:G100"/>
    <mergeCell ref="A140:F140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VOLUMETRIA</vt:lpstr>
      <vt:lpstr>VOLUMETRIA!Área_de_impresión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Asociación de Municipios Región Valdesia</cp:lastModifiedBy>
  <cp:lastPrinted>2025-12-04T02:13:39Z</cp:lastPrinted>
  <dcterms:created xsi:type="dcterms:W3CDTF">2024-09-25T14:23:52Z</dcterms:created>
  <dcterms:modified xsi:type="dcterms:W3CDTF">2025-12-04T02:14:28Z</dcterms:modified>
</cp:coreProperties>
</file>